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285" windowWidth="15195" windowHeight="1252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<sst xmlns="http://schemas.openxmlformats.org/spreadsheetml/2006/main" count="775" uniqueCount="79">
  <si>
    <t>тыс.кВт/ч</t>
  </si>
  <si>
    <t>тыс.руб.</t>
  </si>
  <si>
    <t>По регулируемым ценам</t>
  </si>
  <si>
    <t>По не регулируемым ценам</t>
  </si>
  <si>
    <t>Всего:</t>
  </si>
  <si>
    <t>Наименование сбытовой организации</t>
  </si>
  <si>
    <t>Утверждено Комитетом по тарифам и ценам Курской области</t>
  </si>
  <si>
    <t>ставка на оплату технологического расхода (потерь)</t>
  </si>
  <si>
    <t>руб./тыс.кВт.ч</t>
  </si>
  <si>
    <t>Затраты на покупку потерь в 2010 году</t>
  </si>
  <si>
    <t>Сведения о затратах сетевой организации на покупку потерь электрической энергии в собственных сетях</t>
  </si>
  <si>
    <t>Фактические данные</t>
  </si>
  <si>
    <t>ООО "Региональная энергосбытовая компания"</t>
  </si>
  <si>
    <t>ОАО "Курская энергосбытовая компания"</t>
  </si>
  <si>
    <t>Объем отпуска в сеть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</si>
  <si>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</si>
  <si>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</si>
  <si>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</si>
  <si>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</si>
  <si>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</si>
  <si>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</si>
  <si>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</si>
  <si>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</si>
  <si>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</si>
  <si>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</si>
  <si>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</si>
  <si>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</si>
  <si>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</si>
  <si>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потерь</t>
  </si>
  <si>
    <t>Итого сумма на оплату технологического расхода (потерь), без НДС</t>
  </si>
  <si>
    <t>Сумма на оплату технологического расхода (потерь), без НДС</t>
  </si>
  <si>
    <t>Выпадающие доходы:</t>
  </si>
  <si>
    <t>=</t>
  </si>
  <si>
    <t>ООО "Железногорская Сетевая Компания"  в 2010г.</t>
  </si>
  <si>
    <t>ООО "Железногорская Сетевая Компания"  в 2011г.</t>
  </si>
  <si>
    <t>Затраты на покупку потерь в 2011 году</t>
  </si>
  <si>
    <t>ООО "Железногорская Сетевая Компания"  в 2012г.</t>
  </si>
  <si>
    <t>Затраты на покупку потерь в 2012 году</t>
  </si>
  <si>
    <t>Объем полезного отпуска в сеть</t>
  </si>
  <si>
    <t>Сумма на оплату технологического расхода (потерь), с НДС</t>
  </si>
  <si>
    <t>* Сведения в таблице заполняются по документам от сбытовых компаний, по мере поступления от них данных</t>
  </si>
  <si>
    <t>Фактические данные*</t>
  </si>
  <si>
    <t>ООО "Железногорская Сетевая Компания"  в 2013г.</t>
  </si>
  <si>
    <t>Затраты на покупку потерь в 2013 году</t>
  </si>
  <si>
    <t>ООО "Железногорская Сетевая Компания"  в 2014г.</t>
  </si>
  <si>
    <t>Затраты на покупку потерь в 2014 году</t>
  </si>
  <si>
    <t>ОАО «МРСК Центра» - «Курскэнерго»</t>
  </si>
  <si>
    <t>ОАО "КурскАтомЭнергоСбыт"</t>
  </si>
  <si>
    <t>ООО "Железногорская Сетевая Компания"  в 2015г.</t>
  </si>
  <si>
    <t>Затраты на покупку потерь в 2015 году</t>
  </si>
  <si>
    <t>Сведения об объеме и стоимости электрической энергии за расчетный период, приобретенной по каждому договору купли-продажи электрической энергии в целях компенсации потерь электрической энергии</t>
  </si>
  <si>
    <t>ПАО "КурскАтомЭнергоСбыт"</t>
  </si>
  <si>
    <t>ООО "Железногорская Сетевая Компания"  в 2016г.</t>
  </si>
  <si>
    <t>Затраты на покупку потерь в 2016 году</t>
  </si>
  <si>
    <t>Комитет заложил</t>
  </si>
  <si>
    <t>ООО "Железногорская Сетевая Компания"  в 2017г.</t>
  </si>
  <si>
    <t>руб./кВт.ч.</t>
  </si>
  <si>
    <t>Затраты на покупку потерь в 2017 году</t>
  </si>
  <si>
    <t>Сведения об объеме и стоимости мощности и электрической энергии за расчетный период, приобретенной в целях компенсации потерь</t>
  </si>
  <si>
    <t>ПАО "ФСК ЕЭС"</t>
  </si>
  <si>
    <t>По акту оказания услуг</t>
  </si>
  <si>
    <t>Затраты на покупку потерь</t>
  </si>
  <si>
    <t>Затраты на покупку мощности</t>
  </si>
  <si>
    <t>Фактическая мощность</t>
  </si>
  <si>
    <t>Сумма на покупку мощности, с НДС</t>
  </si>
  <si>
    <t>Объем отпуска эл.энергии в сеть</t>
  </si>
  <si>
    <t>ставка на оплату технологического расхода (потерь), без НДС</t>
  </si>
  <si>
    <t>ставка на оплату мощности, без НДС</t>
  </si>
  <si>
    <t>МВт/ч</t>
  </si>
  <si>
    <t>руб./МВт</t>
  </si>
  <si>
    <t>Объем потерь в сети</t>
  </si>
  <si>
    <t>ООО "Железногорская Сетевая Компания"  в 2018г.</t>
  </si>
  <si>
    <t>Затраты на покупку потерь в 2018 году</t>
  </si>
  <si>
    <t>Сумма на покупку мощности, без НДС</t>
  </si>
  <si>
    <t>м</t>
  </si>
  <si>
    <t>ООО "Железногорская Сетевая Компания"  в 2019г.</t>
  </si>
  <si>
    <t>Затраты на покупку потерь в 2019 году</t>
  </si>
  <si>
    <t>ООО "Железногорская Сетевая Компания"  в 2020г.</t>
  </si>
  <si>
    <t>Затраты на покупку потерь в 2020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</si>
</sst>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_-* #,##0_р_._-;\-* #,##0_р_._-;_-* &quot;-&quot;??_р_._-;_-@_-"/>
    <numFmt numFmtId="173" formatCode="#,##0.0000000"/>
    <numFmt numFmtId="174" formatCode="0.000000"/>
    <numFmt numFmtId="175" formatCode="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1" fillId="0" borderId="13" xfId="0" applyNumberFormat="1" applyFont="1" applyBorder="1" applyAlignment="1">
      <alignment horizontal="right" vertical="center" wrapText="1"/>
    </xf>
    <xf numFmtId="168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right" vertical="center" wrapText="1"/>
    </xf>
    <xf numFmtId="168" fontId="1" fillId="0" borderId="19" xfId="0" applyNumberFormat="1" applyFont="1" applyBorder="1" applyAlignment="1">
      <alignment horizontal="right" vertical="center" wrapText="1"/>
    </xf>
    <xf numFmtId="168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right" vertical="center" wrapText="1"/>
    </xf>
    <xf numFmtId="168" fontId="1" fillId="0" borderId="23" xfId="0" applyNumberFormat="1" applyFont="1" applyBorder="1" applyAlignment="1">
      <alignment horizontal="right" vertical="center" wrapText="1"/>
    </xf>
    <xf numFmtId="168" fontId="1" fillId="0" borderId="24" xfId="0" applyNumberFormat="1" applyFont="1" applyBorder="1" applyAlignment="1">
      <alignment horizontal="right" vertical="center" wrapText="1"/>
    </xf>
    <xf numFmtId="168" fontId="4" fillId="0" borderId="25" xfId="0" applyNumberFormat="1" applyFont="1" applyBorder="1" applyAlignment="1">
      <alignment horizontal="right" vertical="center" wrapText="1"/>
    </xf>
    <xf numFmtId="168" fontId="4" fillId="0" borderId="26" xfId="0" applyNumberFormat="1" applyFont="1" applyBorder="1" applyAlignment="1">
      <alignment horizontal="right" vertical="center" wrapText="1"/>
    </xf>
    <xf numFmtId="168" fontId="4" fillId="0" borderId="27" xfId="0" applyNumberFormat="1" applyFont="1" applyBorder="1" applyAlignment="1">
      <alignment horizontal="right" vertical="center" wrapText="1"/>
    </xf>
    <xf numFmtId="168" fontId="4" fillId="0" borderId="28" xfId="0" applyNumberFormat="1" applyFont="1" applyBorder="1" applyAlignment="1">
      <alignment horizontal="right" vertical="center" wrapText="1"/>
    </xf>
    <xf numFmtId="168" fontId="4" fillId="0" borderId="29" xfId="0" applyNumberFormat="1" applyFont="1" applyBorder="1" applyAlignment="1">
      <alignment horizontal="right" vertical="center" wrapText="1"/>
    </xf>
    <xf numFmtId="170" fontId="1" fillId="0" borderId="29" xfId="0" applyNumberFormat="1" applyFont="1" applyBorder="1" applyAlignment="1">
      <alignment horizontal="right" vertical="center" wrapText="1"/>
    </xf>
    <xf numFmtId="170" fontId="1" fillId="0" borderId="19" xfId="0" applyNumberFormat="1" applyFont="1" applyBorder="1" applyAlignment="1">
      <alignment horizontal="right"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170" fontId="1" fillId="0" borderId="20" xfId="0" applyNumberFormat="1" applyFont="1" applyBorder="1" applyAlignment="1">
      <alignment horizontal="right" vertical="center" wrapText="1"/>
    </xf>
    <xf numFmtId="170" fontId="4" fillId="0" borderId="29" xfId="0" applyNumberFormat="1" applyFont="1" applyBorder="1" applyAlignment="1">
      <alignment horizontal="right" vertical="center" wrapText="1"/>
    </xf>
    <xf numFmtId="170" fontId="4" fillId="0" borderId="14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8" fontId="1" fillId="0" borderId="32" xfId="0" applyNumberFormat="1" applyFont="1" applyBorder="1" applyAlignment="1">
      <alignment horizontal="right" vertical="center" wrapText="1"/>
    </xf>
    <xf numFmtId="168" fontId="1" fillId="0" borderId="33" xfId="0" applyNumberFormat="1" applyFont="1" applyBorder="1" applyAlignment="1">
      <alignment horizontal="right" vertical="center" wrapText="1"/>
    </xf>
    <xf numFmtId="168" fontId="1" fillId="0" borderId="34" xfId="0" applyNumberFormat="1" applyFont="1" applyBorder="1" applyAlignment="1">
      <alignment horizontal="right" vertical="center" wrapText="1"/>
    </xf>
    <xf numFmtId="168" fontId="1" fillId="0" borderId="35" xfId="0" applyNumberFormat="1" applyFont="1" applyBorder="1" applyAlignment="1">
      <alignment horizontal="right" vertical="center" wrapText="1"/>
    </xf>
    <xf numFmtId="170" fontId="1" fillId="0" borderId="36" xfId="0" applyNumberFormat="1" applyFont="1" applyBorder="1" applyAlignment="1">
      <alignment horizontal="right" vertical="center" wrapText="1"/>
    </xf>
    <xf numFmtId="170" fontId="1" fillId="0" borderId="34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right" vertical="center" wrapText="1"/>
    </xf>
    <xf numFmtId="168" fontId="4" fillId="0" borderId="39" xfId="0" applyNumberFormat="1" applyFont="1" applyBorder="1" applyAlignment="1">
      <alignment horizontal="right" vertical="center" wrapText="1"/>
    </xf>
    <xf numFmtId="168" fontId="4" fillId="0" borderId="40" xfId="0" applyNumberFormat="1" applyFont="1" applyBorder="1" applyAlignment="1">
      <alignment horizontal="right" vertical="center" wrapText="1"/>
    </xf>
    <xf numFmtId="168" fontId="4" fillId="0" borderId="41" xfId="0" applyNumberFormat="1" applyFont="1" applyBorder="1" applyAlignment="1">
      <alignment horizontal="right" vertical="center" wrapText="1"/>
    </xf>
    <xf numFmtId="168" fontId="4" fillId="0" borderId="42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44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8" fontId="5" fillId="0" borderId="23" xfId="0" applyNumberFormat="1" applyFont="1" applyBorder="1" applyAlignment="1">
      <alignment horizontal="right" vertical="center" wrapText="1"/>
    </xf>
    <xf numFmtId="170" fontId="5" fillId="0" borderId="29" xfId="0" applyNumberFormat="1" applyFont="1" applyBorder="1" applyAlignment="1">
      <alignment horizontal="right" vertical="center" wrapText="1"/>
    </xf>
    <xf numFmtId="168" fontId="5" fillId="0" borderId="13" xfId="0" applyNumberFormat="1" applyFont="1" applyBorder="1" applyAlignment="1">
      <alignment horizontal="right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 indent="2"/>
    </xf>
    <xf numFmtId="0" fontId="1" fillId="0" borderId="45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right" vertical="center" wrapText="1"/>
    </xf>
    <xf numFmtId="168" fontId="4" fillId="0" borderId="12" xfId="0" applyNumberFormat="1" applyFont="1" applyBorder="1" applyAlignment="1">
      <alignment horizontal="right" vertical="center" wrapText="1"/>
    </xf>
    <xf numFmtId="168" fontId="7" fillId="0" borderId="1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1" fillId="0" borderId="0" xfId="58" applyFont="1" applyAlignment="1">
      <alignment horizontal="right" vertical="center" wrapText="1"/>
    </xf>
    <xf numFmtId="43" fontId="1" fillId="0" borderId="0" xfId="0" applyNumberFormat="1" applyFont="1" applyAlignment="1">
      <alignment horizontal="center" vertical="center" wrapText="1"/>
    </xf>
    <xf numFmtId="168" fontId="1" fillId="0" borderId="46" xfId="0" applyNumberFormat="1" applyFont="1" applyBorder="1" applyAlignment="1">
      <alignment horizontal="right" vertical="center" wrapText="1"/>
    </xf>
    <xf numFmtId="168" fontId="4" fillId="0" borderId="4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74" fontId="8" fillId="0" borderId="0" xfId="0" applyNumberFormat="1" applyFont="1" applyAlignment="1">
      <alignment horizontal="righ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right" vertical="center" wrapText="1" indent="2"/>
    </xf>
    <xf numFmtId="168" fontId="1" fillId="0" borderId="15" xfId="0" applyNumberFormat="1" applyFont="1" applyBorder="1" applyAlignment="1">
      <alignment horizontal="right" vertical="center" wrapText="1"/>
    </xf>
    <xf numFmtId="168" fontId="1" fillId="0" borderId="16" xfId="0" applyNumberFormat="1" applyFont="1" applyBorder="1" applyAlignment="1">
      <alignment horizontal="right" vertical="center" wrapText="1"/>
    </xf>
    <xf numFmtId="168" fontId="1" fillId="0" borderId="17" xfId="0" applyNumberFormat="1" applyFont="1" applyBorder="1" applyAlignment="1">
      <alignment horizontal="right" vertical="center" wrapText="1"/>
    </xf>
    <xf numFmtId="170" fontId="1" fillId="0" borderId="17" xfId="0" applyNumberFormat="1" applyFont="1" applyBorder="1" applyAlignment="1">
      <alignment horizontal="right" vertical="center" wrapText="1"/>
    </xf>
    <xf numFmtId="170" fontId="4" fillId="0" borderId="40" xfId="0" applyNumberFormat="1" applyFont="1" applyBorder="1" applyAlignment="1">
      <alignment horizontal="right" vertical="center" wrapText="1"/>
    </xf>
    <xf numFmtId="168" fontId="1" fillId="0" borderId="51" xfId="0" applyNumberFormat="1" applyFont="1" applyBorder="1" applyAlignment="1">
      <alignment horizontal="right" vertical="center" wrapText="1"/>
    </xf>
    <xf numFmtId="168" fontId="1" fillId="0" borderId="52" xfId="0" applyNumberFormat="1" applyFont="1" applyBorder="1" applyAlignment="1">
      <alignment horizontal="right" vertical="center" wrapText="1"/>
    </xf>
    <xf numFmtId="168" fontId="1" fillId="0" borderId="53" xfId="0" applyNumberFormat="1" applyFont="1" applyBorder="1" applyAlignment="1">
      <alignment horizontal="right" vertical="center" wrapText="1"/>
    </xf>
    <xf numFmtId="168" fontId="1" fillId="0" borderId="42" xfId="0" applyNumberFormat="1" applyFont="1" applyBorder="1" applyAlignment="1">
      <alignment horizontal="right" vertical="center" wrapText="1"/>
    </xf>
    <xf numFmtId="168" fontId="1" fillId="0" borderId="39" xfId="0" applyNumberFormat="1" applyFont="1" applyBorder="1" applyAlignment="1">
      <alignment horizontal="right" vertical="center" wrapText="1"/>
    </xf>
    <xf numFmtId="170" fontId="1" fillId="0" borderId="40" xfId="0" applyNumberFormat="1" applyFont="1" applyBorder="1" applyAlignment="1">
      <alignment horizontal="right" vertical="center" wrapText="1"/>
    </xf>
    <xf numFmtId="168" fontId="1" fillId="0" borderId="38" xfId="0" applyNumberFormat="1" applyFont="1" applyBorder="1" applyAlignment="1">
      <alignment horizontal="right" vertical="center" wrapText="1"/>
    </xf>
    <xf numFmtId="168" fontId="1" fillId="0" borderId="40" xfId="0" applyNumberFormat="1" applyFont="1" applyBorder="1" applyAlignment="1">
      <alignment horizontal="right" vertical="center" wrapText="1"/>
    </xf>
    <xf numFmtId="170" fontId="1" fillId="0" borderId="53" xfId="0" applyNumberFormat="1" applyFont="1" applyBorder="1" applyAlignment="1">
      <alignment horizontal="right" vertical="center" wrapText="1"/>
    </xf>
    <xf numFmtId="168" fontId="1" fillId="0" borderId="26" xfId="0" applyNumberFormat="1" applyFont="1" applyBorder="1" applyAlignment="1">
      <alignment horizontal="right" vertical="center" wrapText="1"/>
    </xf>
    <xf numFmtId="170" fontId="1" fillId="0" borderId="27" xfId="0" applyNumberFormat="1" applyFont="1" applyBorder="1" applyAlignment="1">
      <alignment horizontal="right" vertical="center" wrapText="1"/>
    </xf>
    <xf numFmtId="170" fontId="1" fillId="0" borderId="54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4" fontId="1" fillId="0" borderId="51" xfId="0" applyNumberFormat="1" applyFont="1" applyBorder="1" applyAlignment="1">
      <alignment horizontal="right" vertical="center" wrapText="1"/>
    </xf>
    <xf numFmtId="168" fontId="1" fillId="0" borderId="55" xfId="0" applyNumberFormat="1" applyFont="1" applyBorder="1" applyAlignment="1">
      <alignment horizontal="right" vertical="center" wrapText="1"/>
    </xf>
    <xf numFmtId="168" fontId="1" fillId="0" borderId="56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168" fontId="4" fillId="0" borderId="57" xfId="0" applyNumberFormat="1" applyFont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168" fontId="4" fillId="0" borderId="59" xfId="0" applyNumberFormat="1" applyFont="1" applyBorder="1" applyAlignment="1">
      <alignment horizontal="right" vertical="center" wrapText="1"/>
    </xf>
    <xf numFmtId="170" fontId="4" fillId="0" borderId="57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168" fontId="4" fillId="0" borderId="61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70" fontId="1" fillId="0" borderId="62" xfId="0" applyNumberFormat="1" applyFont="1" applyBorder="1" applyAlignment="1">
      <alignment horizontal="right" vertical="center" wrapText="1"/>
    </xf>
    <xf numFmtId="170" fontId="1" fillId="0" borderId="63" xfId="0" applyNumberFormat="1" applyFont="1" applyBorder="1" applyAlignment="1">
      <alignment horizontal="right" vertical="center" wrapText="1"/>
    </xf>
    <xf numFmtId="170" fontId="1" fillId="0" borderId="6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8" fontId="4" fillId="0" borderId="58" xfId="0" applyNumberFormat="1" applyFont="1" applyBorder="1" applyAlignment="1">
      <alignment horizontal="right" vertical="center" wrapText="1"/>
    </xf>
    <xf numFmtId="168" fontId="1" fillId="0" borderId="25" xfId="0" applyNumberFormat="1" applyFont="1" applyBorder="1" applyAlignment="1">
      <alignment horizontal="right" vertical="center" wrapText="1"/>
    </xf>
    <xf numFmtId="168" fontId="1" fillId="0" borderId="27" xfId="0" applyNumberFormat="1" applyFont="1" applyBorder="1" applyAlignment="1">
      <alignment horizontal="right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9" fontId="1" fillId="0" borderId="58" xfId="0" applyNumberFormat="1" applyFont="1" applyBorder="1" applyAlignment="1">
      <alignment horizontal="right" vertical="center" wrapText="1"/>
    </xf>
    <xf numFmtId="169" fontId="1" fillId="0" borderId="15" xfId="0" applyNumberFormat="1" applyFont="1" applyBorder="1" applyAlignment="1">
      <alignment horizontal="right" vertical="center" wrapText="1"/>
    </xf>
    <xf numFmtId="168" fontId="1" fillId="0" borderId="59" xfId="0" applyNumberFormat="1" applyFont="1" applyBorder="1" applyAlignment="1">
      <alignment horizontal="right" vertical="center" wrapText="1"/>
    </xf>
    <xf numFmtId="4" fontId="1" fillId="0" borderId="58" xfId="0" applyNumberFormat="1" applyFont="1" applyBorder="1" applyAlignment="1">
      <alignment horizontal="right" vertical="center" wrapText="1"/>
    </xf>
    <xf numFmtId="168" fontId="1" fillId="0" borderId="61" xfId="0" applyNumberFormat="1" applyFont="1" applyBorder="1" applyAlignment="1">
      <alignment horizontal="right" vertical="center" wrapText="1"/>
    </xf>
    <xf numFmtId="170" fontId="1" fillId="0" borderId="65" xfId="0" applyNumberFormat="1" applyFont="1" applyBorder="1" applyAlignment="1">
      <alignment horizontal="right" vertical="center" wrapText="1"/>
    </xf>
    <xf numFmtId="169" fontId="1" fillId="0" borderId="25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168" fontId="45" fillId="0" borderId="52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0.375" style="1" bestFit="1" customWidth="1"/>
    <col min="17" max="19" width="11.375" style="1" customWidth="1"/>
    <col min="20" max="16384" width="9.125" style="1" customWidth="1"/>
  </cols>
  <sheetData>
    <row r="1" spans="1:7" ht="30" customHeight="1">
      <c r="A1" s="121" t="s">
        <v>50</v>
      </c>
      <c r="B1" s="121"/>
      <c r="C1" s="121"/>
      <c r="D1" s="121"/>
      <c r="E1" s="121"/>
      <c r="F1" s="121"/>
      <c r="G1" s="121"/>
    </row>
    <row r="2" spans="1:7" ht="15.75" customHeight="1">
      <c r="A2" s="121" t="s">
        <v>77</v>
      </c>
      <c r="B2" s="121"/>
      <c r="C2" s="121"/>
      <c r="D2" s="121"/>
      <c r="E2" s="121"/>
      <c r="F2" s="121"/>
      <c r="G2" s="121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2" t="s">
        <v>5</v>
      </c>
      <c r="B4" s="125" t="s">
        <v>78</v>
      </c>
      <c r="C4" s="126"/>
      <c r="D4" s="126"/>
      <c r="E4" s="126"/>
      <c r="F4" s="126"/>
      <c r="G4" s="127"/>
    </row>
    <row r="5" spans="1:7" ht="28.5" customHeight="1">
      <c r="A5" s="123"/>
      <c r="B5" s="128" t="s">
        <v>6</v>
      </c>
      <c r="C5" s="129"/>
      <c r="D5" s="130"/>
      <c r="E5" s="131"/>
      <c r="F5" s="131"/>
      <c r="G5" s="132"/>
    </row>
    <row r="6" spans="1:7" ht="20.25" customHeight="1">
      <c r="A6" s="123"/>
      <c r="B6" s="133" t="s">
        <v>7</v>
      </c>
      <c r="C6" s="135" t="s">
        <v>38</v>
      </c>
      <c r="D6" s="137" t="s">
        <v>30</v>
      </c>
      <c r="E6" s="139" t="s">
        <v>3</v>
      </c>
      <c r="F6" s="140"/>
      <c r="G6" s="141"/>
    </row>
    <row r="7" spans="1:9" ht="87.75" customHeight="1">
      <c r="A7" s="123"/>
      <c r="B7" s="134"/>
      <c r="C7" s="136"/>
      <c r="D7" s="138"/>
      <c r="E7" s="14" t="s">
        <v>28</v>
      </c>
      <c r="F7" s="2" t="s">
        <v>7</v>
      </c>
      <c r="G7" s="56" t="s">
        <v>30</v>
      </c>
      <c r="H7" s="60" t="s">
        <v>54</v>
      </c>
      <c r="I7" s="60"/>
    </row>
    <row r="8" spans="1:9" ht="27" customHeight="1" thickBot="1">
      <c r="A8" s="124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54.42499999999998</v>
      </c>
      <c r="C9" s="40">
        <f>C10+C23</f>
        <v>23096.609000000004</v>
      </c>
      <c r="D9" s="41">
        <f>D10+D23</f>
        <v>1257.032944825</v>
      </c>
      <c r="E9" s="42">
        <f>E10+E23</f>
        <v>558.048</v>
      </c>
      <c r="F9" s="40">
        <f>G9*1000/E9</f>
        <v>592.1317162681346</v>
      </c>
      <c r="G9" s="41">
        <f>G10+G23</f>
        <v>330.43791999999996</v>
      </c>
      <c r="H9" s="60"/>
      <c r="I9" s="60"/>
    </row>
    <row r="10" spans="1:9" ht="25.5" customHeight="1" thickBot="1">
      <c r="A10" s="38" t="s">
        <v>12</v>
      </c>
      <c r="B10" s="78">
        <f>ROUND(D10*1000/C10,3)</f>
        <v>54.425</v>
      </c>
      <c r="C10" s="79">
        <f>SUM(C11:C22)</f>
        <v>3641.9910000000004</v>
      </c>
      <c r="D10" s="80">
        <f>SUM(D11:D22)</f>
        <v>198.215360175</v>
      </c>
      <c r="E10" s="81">
        <f>SUM(E11:E22)</f>
        <v>222.471</v>
      </c>
      <c r="F10" s="82">
        <f>G10*1000/E10</f>
        <v>579.6526738316454</v>
      </c>
      <c r="G10" s="83">
        <f>SUM(G11:G22)</f>
        <v>128.95591</v>
      </c>
      <c r="H10" s="67"/>
      <c r="I10" s="67"/>
    </row>
    <row r="11" spans="1:14" ht="25.5" customHeight="1">
      <c r="A11" s="44" t="s">
        <v>16</v>
      </c>
      <c r="B11" s="5">
        <v>54.425</v>
      </c>
      <c r="C11" s="6">
        <v>665.792</v>
      </c>
      <c r="D11" s="7">
        <f>B11*C11/1000</f>
        <v>36.2357296</v>
      </c>
      <c r="E11" s="6">
        <v>13.188</v>
      </c>
      <c r="F11" s="6">
        <f aca="true" t="shared" si="0" ref="F11:F22">ROUND(G11*1000/E11,5)</f>
        <v>0</v>
      </c>
      <c r="G11" s="26"/>
      <c r="H11" s="68">
        <v>2.731539</v>
      </c>
      <c r="I11" s="68"/>
      <c r="J11" s="60"/>
      <c r="K11" s="60"/>
      <c r="L11" s="60"/>
      <c r="M11" s="60"/>
      <c r="N11" s="61"/>
    </row>
    <row r="12" spans="1:14" ht="25.5" customHeight="1">
      <c r="A12" s="44" t="s">
        <v>17</v>
      </c>
      <c r="B12" s="5">
        <v>54.425</v>
      </c>
      <c r="C12" s="6">
        <v>665.613</v>
      </c>
      <c r="D12" s="7">
        <f aca="true" t="shared" si="1" ref="D12:D21">B12*C12/1000</f>
        <v>36.225987525</v>
      </c>
      <c r="E12" s="6">
        <v>11.963</v>
      </c>
      <c r="F12" s="6">
        <f t="shared" si="0"/>
        <v>0</v>
      </c>
      <c r="G12" s="26"/>
      <c r="H12" s="68">
        <v>2.731539</v>
      </c>
      <c r="I12" s="68"/>
      <c r="J12" s="60"/>
      <c r="K12" s="60"/>
      <c r="L12" s="60"/>
      <c r="M12" s="60"/>
      <c r="N12" s="61"/>
    </row>
    <row r="13" spans="1:14" ht="25.5" customHeight="1">
      <c r="A13" s="44" t="s">
        <v>18</v>
      </c>
      <c r="B13" s="5">
        <v>54.425</v>
      </c>
      <c r="C13" s="6">
        <v>588.265</v>
      </c>
      <c r="D13" s="7">
        <f t="shared" si="1"/>
        <v>32.016322624999994</v>
      </c>
      <c r="E13" s="6">
        <v>47.075</v>
      </c>
      <c r="F13" s="6">
        <f t="shared" si="0"/>
        <v>0</v>
      </c>
      <c r="G13" s="26"/>
      <c r="H13" s="68">
        <v>2.731539</v>
      </c>
      <c r="I13" s="68"/>
      <c r="J13" s="60"/>
      <c r="K13" s="60"/>
      <c r="L13" s="60"/>
      <c r="M13" s="60"/>
      <c r="N13" s="61"/>
    </row>
    <row r="14" spans="1:14" ht="25.5" customHeight="1">
      <c r="A14" s="44" t="s">
        <v>19</v>
      </c>
      <c r="B14" s="5">
        <v>54.425</v>
      </c>
      <c r="C14" s="6">
        <v>579.412</v>
      </c>
      <c r="D14" s="7">
        <f t="shared" si="1"/>
        <v>31.5344981</v>
      </c>
      <c r="E14" s="6">
        <v>54.429</v>
      </c>
      <c r="F14" s="6">
        <f t="shared" si="0"/>
        <v>2369.25003</v>
      </c>
      <c r="G14" s="26">
        <v>128.95591</v>
      </c>
      <c r="H14" s="68">
        <v>2.731539</v>
      </c>
      <c r="I14" s="68"/>
      <c r="J14" s="60"/>
      <c r="K14" s="60"/>
      <c r="L14" s="60"/>
      <c r="M14" s="60"/>
      <c r="N14" s="61"/>
    </row>
    <row r="15" spans="1:14" ht="25.5" customHeight="1">
      <c r="A15" s="44" t="s">
        <v>20</v>
      </c>
      <c r="B15" s="5">
        <v>54.425</v>
      </c>
      <c r="C15" s="6">
        <v>571.208</v>
      </c>
      <c r="D15" s="7">
        <f t="shared" si="1"/>
        <v>31.087995399999997</v>
      </c>
      <c r="E15" s="6">
        <v>58.097</v>
      </c>
      <c r="F15" s="6">
        <f t="shared" si="0"/>
        <v>0</v>
      </c>
      <c r="G15" s="26"/>
      <c r="H15" s="68">
        <v>2.731539</v>
      </c>
      <c r="I15" s="68"/>
      <c r="J15" s="60"/>
      <c r="K15" s="60"/>
      <c r="L15" s="60"/>
      <c r="M15" s="60"/>
      <c r="N15" s="61"/>
    </row>
    <row r="16" spans="1:14" ht="25.5" customHeight="1">
      <c r="A16" s="44" t="s">
        <v>21</v>
      </c>
      <c r="B16" s="5">
        <v>54.425</v>
      </c>
      <c r="C16" s="6">
        <v>571.701</v>
      </c>
      <c r="D16" s="7">
        <f t="shared" si="1"/>
        <v>31.114826925000003</v>
      </c>
      <c r="E16" s="6">
        <v>37.719</v>
      </c>
      <c r="F16" s="6">
        <f t="shared" si="0"/>
        <v>0</v>
      </c>
      <c r="G16" s="26"/>
      <c r="H16" s="68">
        <v>2.731539</v>
      </c>
      <c r="I16" s="68"/>
      <c r="J16" s="60"/>
      <c r="K16" s="60"/>
      <c r="L16" s="60"/>
      <c r="M16" s="60"/>
      <c r="N16" s="61"/>
    </row>
    <row r="17" spans="1:14" ht="25.5" customHeight="1">
      <c r="A17" s="44" t="s">
        <v>22</v>
      </c>
      <c r="B17" s="5">
        <v>68.465</v>
      </c>
      <c r="C17" s="6"/>
      <c r="D17" s="7">
        <f>B17*C17/1000</f>
        <v>0</v>
      </c>
      <c r="E17" s="6"/>
      <c r="F17" s="6" t="e">
        <f t="shared" si="0"/>
        <v>#DIV/0!</v>
      </c>
      <c r="G17" s="26"/>
      <c r="H17" s="68">
        <v>2.731539</v>
      </c>
      <c r="I17" s="68"/>
      <c r="J17" s="62"/>
      <c r="K17" s="62"/>
      <c r="L17" s="62"/>
      <c r="M17" s="62"/>
      <c r="N17" s="62"/>
    </row>
    <row r="18" spans="1:14" ht="25.5" customHeight="1">
      <c r="A18" s="44" t="s">
        <v>23</v>
      </c>
      <c r="B18" s="5">
        <v>68.465</v>
      </c>
      <c r="C18" s="6"/>
      <c r="D18" s="7">
        <f t="shared" si="1"/>
        <v>0</v>
      </c>
      <c r="E18" s="6"/>
      <c r="F18" s="6" t="e">
        <f t="shared" si="0"/>
        <v>#DIV/0!</v>
      </c>
      <c r="G18" s="26"/>
      <c r="H18" s="68">
        <v>2.731539</v>
      </c>
      <c r="I18" s="68"/>
      <c r="J18" s="60"/>
      <c r="K18" s="60"/>
      <c r="L18" s="60"/>
      <c r="M18" s="60"/>
      <c r="N18" s="60"/>
    </row>
    <row r="19" spans="1:14" ht="25.5" customHeight="1">
      <c r="A19" s="44" t="s">
        <v>24</v>
      </c>
      <c r="B19" s="5">
        <v>68.465</v>
      </c>
      <c r="C19" s="6"/>
      <c r="D19" s="7">
        <f t="shared" si="1"/>
        <v>0</v>
      </c>
      <c r="E19" s="6"/>
      <c r="F19" s="6" t="e">
        <f t="shared" si="0"/>
        <v>#DIV/0!</v>
      </c>
      <c r="G19" s="26"/>
      <c r="H19" s="68">
        <v>2.731539</v>
      </c>
      <c r="I19" s="68"/>
      <c r="J19" s="60"/>
      <c r="K19" s="60"/>
      <c r="L19" s="60"/>
      <c r="M19" s="60"/>
      <c r="N19" s="61"/>
    </row>
    <row r="20" spans="1:14" ht="25.5" customHeight="1">
      <c r="A20" s="44" t="s">
        <v>25</v>
      </c>
      <c r="B20" s="5">
        <v>68.465</v>
      </c>
      <c r="C20" s="6"/>
      <c r="D20" s="7">
        <f t="shared" si="1"/>
        <v>0</v>
      </c>
      <c r="E20" s="6"/>
      <c r="F20" s="6" t="e">
        <f t="shared" si="0"/>
        <v>#DIV/0!</v>
      </c>
      <c r="G20" s="26"/>
      <c r="H20" s="68">
        <v>2.731539</v>
      </c>
      <c r="I20" s="68"/>
      <c r="J20" s="60"/>
      <c r="K20" s="60"/>
      <c r="L20" s="60"/>
      <c r="M20" s="60"/>
      <c r="N20" s="61"/>
    </row>
    <row r="21" spans="1:14" ht="25.5" customHeight="1">
      <c r="A21" s="44" t="s">
        <v>26</v>
      </c>
      <c r="B21" s="5">
        <v>68.465</v>
      </c>
      <c r="C21" s="6"/>
      <c r="D21" s="7">
        <f t="shared" si="1"/>
        <v>0</v>
      </c>
      <c r="E21" s="6"/>
      <c r="F21" s="6" t="e">
        <f t="shared" si="0"/>
        <v>#DIV/0!</v>
      </c>
      <c r="G21" s="26"/>
      <c r="H21" s="68">
        <v>2.731539</v>
      </c>
      <c r="I21" s="68"/>
      <c r="J21" s="60"/>
      <c r="K21" s="60"/>
      <c r="L21" s="60"/>
      <c r="M21" s="60"/>
      <c r="N21" s="61"/>
    </row>
    <row r="22" spans="1:14" ht="25.5" customHeight="1" thickBot="1">
      <c r="A22" s="72" t="s">
        <v>27</v>
      </c>
      <c r="B22" s="5">
        <v>68.465</v>
      </c>
      <c r="C22" s="74"/>
      <c r="D22" s="75">
        <f>B22*C22/1000</f>
        <v>0</v>
      </c>
      <c r="E22" s="74"/>
      <c r="F22" s="74" t="e">
        <f t="shared" si="0"/>
        <v>#DIV/0!</v>
      </c>
      <c r="G22" s="76"/>
      <c r="H22" s="68">
        <v>2.731539</v>
      </c>
      <c r="I22" s="68"/>
      <c r="J22" s="60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54.425</v>
      </c>
      <c r="C23" s="82">
        <f>SUM(C24:C35)</f>
        <v>19454.618000000002</v>
      </c>
      <c r="D23" s="85">
        <f>SUM(D24:D35)</f>
        <v>1058.8175846499998</v>
      </c>
      <c r="E23" s="81">
        <f>SUM(E24:E35)</f>
        <v>335.577</v>
      </c>
      <c r="F23" s="82">
        <f>G23*1000/E23</f>
        <v>600.4047059244227</v>
      </c>
      <c r="G23" s="83">
        <f>SUM(G24:G35)</f>
        <v>201.48201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110">
        <v>54.425</v>
      </c>
      <c r="C24" s="87">
        <v>3618.99</v>
      </c>
      <c r="D24" s="111">
        <f aca="true" t="shared" si="2" ref="D24:D35">B24*C24/1000</f>
        <v>196.96353075</v>
      </c>
      <c r="E24" s="6">
        <v>23.458</v>
      </c>
      <c r="F24" s="6">
        <f aca="true" t="shared" si="3" ref="F24:F35">ROUND(G24*1000/E24,5)</f>
        <v>0</v>
      </c>
      <c r="G24" s="26"/>
      <c r="H24" s="68">
        <v>2.731539</v>
      </c>
      <c r="I24" s="68"/>
      <c r="J24" s="60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54.425</v>
      </c>
      <c r="C25" s="6">
        <v>3558.489</v>
      </c>
      <c r="D25" s="7">
        <f t="shared" si="2"/>
        <v>193.670763825</v>
      </c>
      <c r="E25" s="6">
        <v>39.163</v>
      </c>
      <c r="F25" s="6">
        <f t="shared" si="3"/>
        <v>0</v>
      </c>
      <c r="G25" s="26"/>
      <c r="H25" s="68">
        <v>2.731539</v>
      </c>
      <c r="I25" s="68"/>
      <c r="J25" s="62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54.425</v>
      </c>
      <c r="C26" s="6">
        <v>3348.091</v>
      </c>
      <c r="D26" s="7">
        <f t="shared" si="2"/>
        <v>182.21985267499997</v>
      </c>
      <c r="E26" s="59">
        <v>120.103</v>
      </c>
      <c r="F26" s="6">
        <f t="shared" si="3"/>
        <v>0</v>
      </c>
      <c r="G26" s="26"/>
      <c r="H26" s="68">
        <v>2.731539</v>
      </c>
      <c r="I26" s="68"/>
      <c r="P26" s="63"/>
      <c r="Q26" s="63"/>
      <c r="R26" s="63"/>
      <c r="S26" s="63"/>
    </row>
    <row r="27" spans="1:19" ht="25.5" customHeight="1">
      <c r="A27" s="44" t="s">
        <v>19</v>
      </c>
      <c r="B27" s="5">
        <v>54.425</v>
      </c>
      <c r="C27" s="6">
        <v>3040.446</v>
      </c>
      <c r="D27" s="7">
        <f t="shared" si="2"/>
        <v>165.47627354999997</v>
      </c>
      <c r="E27" s="59">
        <v>75.583</v>
      </c>
      <c r="F27" s="6">
        <f t="shared" si="3"/>
        <v>2665.70538</v>
      </c>
      <c r="G27" s="26">
        <v>201.48201</v>
      </c>
      <c r="H27" s="68">
        <v>2.731539</v>
      </c>
      <c r="I27" s="68"/>
      <c r="P27" s="63"/>
      <c r="Q27" s="63"/>
      <c r="R27" s="63"/>
      <c r="S27" s="63"/>
    </row>
    <row r="28" spans="1:19" ht="25.5" customHeight="1">
      <c r="A28" s="44" t="s">
        <v>20</v>
      </c>
      <c r="B28" s="5">
        <v>54.425</v>
      </c>
      <c r="C28" s="6">
        <v>3507.969</v>
      </c>
      <c r="D28" s="7">
        <f t="shared" si="2"/>
        <v>190.921212825</v>
      </c>
      <c r="E28" s="6">
        <v>33.686</v>
      </c>
      <c r="F28" s="6">
        <f t="shared" si="3"/>
        <v>0</v>
      </c>
      <c r="G28" s="26"/>
      <c r="H28" s="68">
        <v>2.731539</v>
      </c>
      <c r="I28" s="68"/>
      <c r="P28" s="63"/>
      <c r="Q28" s="63"/>
      <c r="R28" s="63"/>
      <c r="S28" s="63"/>
    </row>
    <row r="29" spans="1:19" ht="25.5" customHeight="1">
      <c r="A29" s="44" t="s">
        <v>21</v>
      </c>
      <c r="B29" s="5">
        <v>54.425</v>
      </c>
      <c r="C29" s="6">
        <v>2380.633</v>
      </c>
      <c r="D29" s="7">
        <f t="shared" si="2"/>
        <v>129.56595102499998</v>
      </c>
      <c r="E29" s="6">
        <v>43.584</v>
      </c>
      <c r="F29" s="6">
        <f t="shared" si="3"/>
        <v>0</v>
      </c>
      <c r="G29" s="26"/>
      <c r="H29" s="68">
        <v>2.731539</v>
      </c>
      <c r="I29" s="68"/>
      <c r="P29" s="63"/>
      <c r="Q29" s="63"/>
      <c r="R29" s="63"/>
      <c r="S29" s="63"/>
    </row>
    <row r="30" spans="1:19" ht="25.5" customHeight="1">
      <c r="A30" s="44" t="s">
        <v>22</v>
      </c>
      <c r="B30" s="5">
        <v>68.465</v>
      </c>
      <c r="C30" s="6"/>
      <c r="D30" s="7">
        <f t="shared" si="2"/>
        <v>0</v>
      </c>
      <c r="E30" s="6"/>
      <c r="F30" s="6" t="e">
        <f t="shared" si="3"/>
        <v>#DIV/0!</v>
      </c>
      <c r="G30" s="26"/>
      <c r="H30" s="68">
        <v>2.731539</v>
      </c>
      <c r="I30" s="68"/>
      <c r="P30" s="63"/>
      <c r="Q30" s="63"/>
      <c r="R30" s="63"/>
      <c r="S30" s="63"/>
    </row>
    <row r="31" spans="1:19" ht="25.5" customHeight="1">
      <c r="A31" s="44" t="s">
        <v>23</v>
      </c>
      <c r="B31" s="5">
        <v>68.465</v>
      </c>
      <c r="C31" s="6"/>
      <c r="D31" s="7">
        <f t="shared" si="2"/>
        <v>0</v>
      </c>
      <c r="E31" s="6"/>
      <c r="F31" s="6" t="e">
        <f t="shared" si="3"/>
        <v>#DIV/0!</v>
      </c>
      <c r="G31" s="26"/>
      <c r="H31" s="68">
        <v>2.731539</v>
      </c>
      <c r="I31" s="68"/>
      <c r="P31" s="63"/>
      <c r="Q31" s="63"/>
      <c r="R31" s="63"/>
      <c r="S31" s="63"/>
    </row>
    <row r="32" spans="1:19" ht="25.5" customHeight="1">
      <c r="A32" s="44" t="s">
        <v>24</v>
      </c>
      <c r="B32" s="5">
        <v>68.465</v>
      </c>
      <c r="C32" s="6"/>
      <c r="D32" s="7">
        <f t="shared" si="2"/>
        <v>0</v>
      </c>
      <c r="E32" s="6"/>
      <c r="F32" s="6" t="e">
        <f t="shared" si="3"/>
        <v>#DIV/0!</v>
      </c>
      <c r="G32" s="26"/>
      <c r="H32" s="68">
        <v>2.731539</v>
      </c>
      <c r="I32" s="68"/>
      <c r="P32" s="63"/>
      <c r="Q32" s="63"/>
      <c r="R32" s="63"/>
      <c r="S32" s="63"/>
    </row>
    <row r="33" spans="1:19" ht="25.5" customHeight="1">
      <c r="A33" s="44" t="s">
        <v>25</v>
      </c>
      <c r="B33" s="5">
        <v>68.465</v>
      </c>
      <c r="C33" s="6"/>
      <c r="D33" s="7">
        <f t="shared" si="2"/>
        <v>0</v>
      </c>
      <c r="E33" s="6"/>
      <c r="F33" s="6" t="e">
        <f t="shared" si="3"/>
        <v>#DIV/0!</v>
      </c>
      <c r="G33" s="26"/>
      <c r="H33" s="68">
        <v>2.731539</v>
      </c>
      <c r="I33" s="68"/>
      <c r="P33" s="63"/>
      <c r="Q33" s="63"/>
      <c r="R33" s="63"/>
      <c r="S33" s="63"/>
    </row>
    <row r="34" spans="1:19" ht="25.5" customHeight="1">
      <c r="A34" s="44" t="s">
        <v>26</v>
      </c>
      <c r="B34" s="5">
        <v>68.465</v>
      </c>
      <c r="C34" s="6"/>
      <c r="D34" s="7">
        <f t="shared" si="2"/>
        <v>0</v>
      </c>
      <c r="E34" s="6"/>
      <c r="F34" s="6" t="e">
        <f t="shared" si="3"/>
        <v>#DIV/0!</v>
      </c>
      <c r="G34" s="26"/>
      <c r="H34" s="68">
        <v>2.731539</v>
      </c>
      <c r="I34" s="68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68.465</v>
      </c>
      <c r="C35" s="74"/>
      <c r="D35" s="80">
        <f t="shared" si="2"/>
        <v>0</v>
      </c>
      <c r="E35" s="79"/>
      <c r="F35" s="79" t="e">
        <f t="shared" si="3"/>
        <v>#DIV/0!</v>
      </c>
      <c r="G35" s="86"/>
      <c r="H35" s="68">
        <v>2.731539</v>
      </c>
      <c r="I35" s="68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1" t="s">
        <v>58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64"/>
      <c r="Q38" s="64"/>
      <c r="R38" s="64"/>
      <c r="S38" s="64"/>
    </row>
    <row r="39" spans="1:19" ht="19.5" customHeight="1">
      <c r="A39" s="121" t="s">
        <v>77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2" t="s">
        <v>5</v>
      </c>
      <c r="B41" s="125" t="s">
        <v>62</v>
      </c>
      <c r="C41" s="126"/>
      <c r="D41" s="126"/>
      <c r="E41" s="126"/>
      <c r="F41" s="126"/>
      <c r="G41" s="127"/>
      <c r="H41" s="125" t="s">
        <v>61</v>
      </c>
      <c r="I41" s="143"/>
      <c r="J41" s="126"/>
      <c r="K41" s="126"/>
      <c r="L41" s="126"/>
      <c r="M41" s="126"/>
      <c r="N41" s="126"/>
      <c r="O41" s="127"/>
      <c r="P41" s="64"/>
      <c r="Q41" s="64"/>
      <c r="R41" s="64"/>
      <c r="S41" s="64"/>
    </row>
    <row r="42" spans="1:19" ht="25.5" customHeight="1">
      <c r="A42" s="123"/>
      <c r="B42" s="128" t="s">
        <v>6</v>
      </c>
      <c r="C42" s="129"/>
      <c r="D42" s="130"/>
      <c r="E42" s="131" t="s">
        <v>60</v>
      </c>
      <c r="F42" s="131"/>
      <c r="G42" s="132"/>
      <c r="H42" s="128" t="s">
        <v>6</v>
      </c>
      <c r="I42" s="144"/>
      <c r="J42" s="129"/>
      <c r="K42" s="130"/>
      <c r="L42" s="131" t="s">
        <v>60</v>
      </c>
      <c r="M42" s="131"/>
      <c r="N42" s="131"/>
      <c r="O42" s="132"/>
      <c r="P42" s="64"/>
      <c r="Q42" s="64"/>
      <c r="R42" s="64"/>
      <c r="S42" s="64"/>
    </row>
    <row r="43" spans="1:19" ht="25.5" customHeight="1">
      <c r="A43" s="123"/>
      <c r="B43" s="133" t="s">
        <v>67</v>
      </c>
      <c r="C43" s="135" t="s">
        <v>63</v>
      </c>
      <c r="D43" s="137" t="s">
        <v>73</v>
      </c>
      <c r="E43" s="133" t="s">
        <v>67</v>
      </c>
      <c r="F43" s="135" t="s">
        <v>63</v>
      </c>
      <c r="G43" s="137" t="s">
        <v>73</v>
      </c>
      <c r="H43" s="133" t="s">
        <v>66</v>
      </c>
      <c r="I43" s="135" t="s">
        <v>65</v>
      </c>
      <c r="J43" s="135" t="s">
        <v>70</v>
      </c>
      <c r="K43" s="137" t="s">
        <v>30</v>
      </c>
      <c r="L43" s="133" t="s">
        <v>66</v>
      </c>
      <c r="M43" s="135" t="s">
        <v>65</v>
      </c>
      <c r="N43" s="135" t="s">
        <v>70</v>
      </c>
      <c r="O43" s="137" t="s">
        <v>30</v>
      </c>
      <c r="P43" s="64"/>
      <c r="Q43" s="64"/>
      <c r="R43" s="64"/>
      <c r="S43" s="64"/>
    </row>
    <row r="44" spans="1:19" ht="82.5" customHeight="1">
      <c r="A44" s="123"/>
      <c r="B44" s="134"/>
      <c r="C44" s="136"/>
      <c r="D44" s="138"/>
      <c r="E44" s="134"/>
      <c r="F44" s="136"/>
      <c r="G44" s="138"/>
      <c r="H44" s="134"/>
      <c r="I44" s="136"/>
      <c r="J44" s="136"/>
      <c r="K44" s="138"/>
      <c r="L44" s="134"/>
      <c r="M44" s="136"/>
      <c r="N44" s="136"/>
      <c r="O44" s="138"/>
      <c r="P44" s="64"/>
      <c r="Q44" s="64"/>
      <c r="R44" s="64"/>
      <c r="S44" s="64"/>
    </row>
    <row r="45" spans="1:19" ht="25.5" customHeight="1" thickBot="1">
      <c r="A45" s="142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9">
        <f>ROUND(D46*1000/C46,2)</f>
        <v>2252662.38</v>
      </c>
      <c r="C46" s="100">
        <f>SUM(C47:C58)/12</f>
        <v>3.241</v>
      </c>
      <c r="D46" s="98">
        <f>SUM(D47:D58)</f>
        <v>7300.878773579998</v>
      </c>
      <c r="E46" s="99">
        <f>ROUND((G46/1.18)*1000/F46,2)</f>
        <v>1909035.92</v>
      </c>
      <c r="F46" s="100">
        <f>SUM(F47:F58)/12</f>
        <v>3.241</v>
      </c>
      <c r="G46" s="98">
        <f>SUM(G47:G58)</f>
        <v>7300.878773579998</v>
      </c>
      <c r="H46" s="109">
        <f>ROUND(K46*1000/J46,3)</f>
        <v>1846</v>
      </c>
      <c r="I46" s="103">
        <f>SUM(I47:I58)</f>
        <v>11245.317000000001</v>
      </c>
      <c r="J46" s="100">
        <f>SUM(J47:J58)</f>
        <v>807.9899999999998</v>
      </c>
      <c r="K46" s="98">
        <f>SUM(K47:K58)</f>
        <v>1491.5495399999998</v>
      </c>
      <c r="L46" s="102">
        <f>1000*(O46/1.18)/N46</f>
        <v>117.71116918875448</v>
      </c>
      <c r="M46" s="100">
        <f>SUM(M47:M58)</f>
        <v>11245.317000000001</v>
      </c>
      <c r="N46" s="103">
        <f>M46*3.43/100</f>
        <v>385.7143731000001</v>
      </c>
      <c r="O46" s="101">
        <f>SUM(O47:O58)</f>
        <v>53.57541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182697.68</v>
      </c>
      <c r="C47" s="87">
        <v>3.241</v>
      </c>
      <c r="D47" s="88">
        <f aca="true" t="shared" si="4" ref="D47:D58">B47*C47/1000</f>
        <v>592.12318088</v>
      </c>
      <c r="E47" s="90">
        <v>182697.68</v>
      </c>
      <c r="F47" s="87">
        <v>3.241</v>
      </c>
      <c r="G47" s="105">
        <f aca="true" t="shared" si="5" ref="G47:G58">E47*F47/1000</f>
        <v>592.12318088</v>
      </c>
      <c r="H47" s="116">
        <v>1846</v>
      </c>
      <c r="I47" s="117">
        <v>2041.891</v>
      </c>
      <c r="J47" s="115">
        <v>66.97</v>
      </c>
      <c r="K47" s="118">
        <f>H47*J47/1000</f>
        <v>123.62661999999999</v>
      </c>
      <c r="L47" s="119">
        <f>1000*O47/N47</f>
        <v>0</v>
      </c>
      <c r="M47" s="87">
        <v>2041.891</v>
      </c>
      <c r="N47" s="115">
        <f>ROUND(M47*3.16/100,3)</f>
        <v>64.524</v>
      </c>
      <c r="O47" s="88"/>
      <c r="P47" s="64"/>
      <c r="Q47" s="64"/>
      <c r="R47" s="64"/>
      <c r="S47" s="64"/>
    </row>
    <row r="48" spans="1:19" ht="25.5" customHeight="1">
      <c r="A48" s="44" t="s">
        <v>17</v>
      </c>
      <c r="B48" s="108">
        <v>182697.68</v>
      </c>
      <c r="C48" s="104">
        <v>3.241</v>
      </c>
      <c r="D48" s="89">
        <f t="shared" si="4"/>
        <v>592.12318088</v>
      </c>
      <c r="E48" s="108">
        <v>182697.68</v>
      </c>
      <c r="F48" s="104">
        <v>3.241</v>
      </c>
      <c r="G48" s="106">
        <f t="shared" si="5"/>
        <v>592.12318088</v>
      </c>
      <c r="H48" s="108">
        <v>1846</v>
      </c>
      <c r="I48" s="104">
        <v>2126.79</v>
      </c>
      <c r="J48" s="104">
        <v>66.97</v>
      </c>
      <c r="K48" s="106">
        <f aca="true" t="shared" si="6" ref="K48:K58">H48*J48/1000</f>
        <v>123.62661999999999</v>
      </c>
      <c r="L48" s="112">
        <f aca="true" t="shared" si="7" ref="L48:L58">1000*O48/N48</f>
        <v>0</v>
      </c>
      <c r="M48" s="104">
        <v>2126.79</v>
      </c>
      <c r="N48" s="104">
        <f aca="true" t="shared" si="8" ref="N48:N58">ROUND(M48*3.16/100,3)</f>
        <v>67.207</v>
      </c>
      <c r="O48" s="89"/>
      <c r="P48" s="64"/>
      <c r="Q48" s="64"/>
      <c r="R48" s="64"/>
      <c r="S48" s="64"/>
    </row>
    <row r="49" spans="1:19" ht="25.5" customHeight="1">
      <c r="A49" s="44" t="s">
        <v>18</v>
      </c>
      <c r="B49" s="108">
        <v>182697.68</v>
      </c>
      <c r="C49" s="104">
        <v>3.241</v>
      </c>
      <c r="D49" s="89">
        <f t="shared" si="4"/>
        <v>592.12318088</v>
      </c>
      <c r="E49" s="108">
        <v>182697.68</v>
      </c>
      <c r="F49" s="104">
        <v>3.241</v>
      </c>
      <c r="G49" s="106">
        <f t="shared" si="5"/>
        <v>592.12318088</v>
      </c>
      <c r="H49" s="108">
        <v>1846</v>
      </c>
      <c r="I49" s="104">
        <v>1956.494</v>
      </c>
      <c r="J49" s="104">
        <v>66.97</v>
      </c>
      <c r="K49" s="106">
        <f t="shared" si="6"/>
        <v>123.62661999999999</v>
      </c>
      <c r="L49" s="112">
        <f t="shared" si="7"/>
        <v>0</v>
      </c>
      <c r="M49" s="104">
        <v>1956.494</v>
      </c>
      <c r="N49" s="104">
        <f t="shared" si="8"/>
        <v>61.825</v>
      </c>
      <c r="O49" s="89"/>
      <c r="P49" s="64"/>
      <c r="Q49" s="64"/>
      <c r="R49" s="64"/>
      <c r="S49" s="64"/>
    </row>
    <row r="50" spans="1:19" ht="25.5" customHeight="1">
      <c r="A50" s="44" t="s">
        <v>19</v>
      </c>
      <c r="B50" s="108">
        <v>182697.68</v>
      </c>
      <c r="C50" s="104">
        <v>3.241</v>
      </c>
      <c r="D50" s="89">
        <f t="shared" si="4"/>
        <v>592.12318088</v>
      </c>
      <c r="E50" s="108">
        <v>182697.68</v>
      </c>
      <c r="F50" s="104">
        <v>3.241</v>
      </c>
      <c r="G50" s="106">
        <f t="shared" si="5"/>
        <v>592.12318088</v>
      </c>
      <c r="H50" s="108">
        <v>1846</v>
      </c>
      <c r="I50" s="104">
        <v>1837.907</v>
      </c>
      <c r="J50" s="104">
        <v>66.97</v>
      </c>
      <c r="K50" s="106">
        <f t="shared" si="6"/>
        <v>123.62661999999999</v>
      </c>
      <c r="L50" s="112">
        <f t="shared" si="7"/>
        <v>0</v>
      </c>
      <c r="M50" s="104">
        <v>1837.907</v>
      </c>
      <c r="N50" s="104">
        <f t="shared" si="8"/>
        <v>58.078</v>
      </c>
      <c r="O50" s="89"/>
      <c r="P50" s="64"/>
      <c r="Q50" s="64"/>
      <c r="R50" s="64"/>
      <c r="S50" s="64"/>
    </row>
    <row r="51" spans="1:19" ht="25.5" customHeight="1">
      <c r="A51" s="44" t="s">
        <v>20</v>
      </c>
      <c r="B51" s="108">
        <v>182697.68</v>
      </c>
      <c r="C51" s="104">
        <v>3.241</v>
      </c>
      <c r="D51" s="89">
        <f t="shared" si="4"/>
        <v>592.12318088</v>
      </c>
      <c r="E51" s="108">
        <v>182697.68</v>
      </c>
      <c r="F51" s="104">
        <v>3.241</v>
      </c>
      <c r="G51" s="106">
        <f t="shared" si="5"/>
        <v>592.12318088</v>
      </c>
      <c r="H51" s="108">
        <v>1846</v>
      </c>
      <c r="I51" s="104">
        <v>2203.663</v>
      </c>
      <c r="J51" s="104">
        <v>66.97</v>
      </c>
      <c r="K51" s="106">
        <f t="shared" si="6"/>
        <v>123.62661999999999</v>
      </c>
      <c r="L51" s="112">
        <f t="shared" si="7"/>
        <v>0</v>
      </c>
      <c r="M51" s="104">
        <v>2203.663</v>
      </c>
      <c r="N51" s="104">
        <f t="shared" si="8"/>
        <v>69.636</v>
      </c>
      <c r="O51" s="89"/>
      <c r="P51" s="64"/>
      <c r="Q51" s="64"/>
      <c r="R51" s="64"/>
      <c r="S51" s="64"/>
    </row>
    <row r="52" spans="1:19" ht="25.5" customHeight="1">
      <c r="A52" s="44" t="s">
        <v>21</v>
      </c>
      <c r="B52" s="108">
        <v>182697.68</v>
      </c>
      <c r="C52" s="104">
        <v>3.241</v>
      </c>
      <c r="D52" s="89">
        <f t="shared" si="4"/>
        <v>592.12318088</v>
      </c>
      <c r="E52" s="108">
        <v>182697.68</v>
      </c>
      <c r="F52" s="104">
        <v>3.241</v>
      </c>
      <c r="G52" s="106">
        <f t="shared" si="5"/>
        <v>592.12318088</v>
      </c>
      <c r="H52" s="108">
        <v>1846</v>
      </c>
      <c r="I52" s="104">
        <v>1078.572</v>
      </c>
      <c r="J52" s="104">
        <v>66.97</v>
      </c>
      <c r="K52" s="106">
        <f t="shared" si="6"/>
        <v>123.62661999999999</v>
      </c>
      <c r="L52" s="112">
        <f t="shared" si="7"/>
        <v>1571.9100431300062</v>
      </c>
      <c r="M52" s="104">
        <v>1078.572</v>
      </c>
      <c r="N52" s="104">
        <f t="shared" si="8"/>
        <v>34.083</v>
      </c>
      <c r="O52" s="89">
        <v>53.57541</v>
      </c>
      <c r="P52" s="64"/>
      <c r="Q52" s="64"/>
      <c r="R52" s="64"/>
      <c r="S52" s="64"/>
    </row>
    <row r="53" spans="1:19" ht="25.5" customHeight="1">
      <c r="A53" s="44" t="s">
        <v>22</v>
      </c>
      <c r="B53" s="108">
        <v>192746.05</v>
      </c>
      <c r="C53" s="104">
        <v>3.241</v>
      </c>
      <c r="D53" s="89">
        <f t="shared" si="4"/>
        <v>624.68994805</v>
      </c>
      <c r="E53" s="108">
        <v>192746.05</v>
      </c>
      <c r="F53" s="104">
        <v>3.241</v>
      </c>
      <c r="G53" s="106">
        <f t="shared" si="5"/>
        <v>624.68994805</v>
      </c>
      <c r="H53" s="108">
        <v>1846</v>
      </c>
      <c r="I53" s="104">
        <v>0</v>
      </c>
      <c r="J53" s="104">
        <v>67.695</v>
      </c>
      <c r="K53" s="106">
        <f t="shared" si="6"/>
        <v>124.96496999999998</v>
      </c>
      <c r="L53" s="112" t="e">
        <f t="shared" si="7"/>
        <v>#DIV/0!</v>
      </c>
      <c r="M53" s="104"/>
      <c r="N53" s="120">
        <f t="shared" si="8"/>
        <v>0</v>
      </c>
      <c r="O53" s="89"/>
      <c r="P53" s="64"/>
      <c r="Q53" s="64"/>
      <c r="R53" s="64"/>
      <c r="S53" s="64"/>
    </row>
    <row r="54" spans="1:19" ht="25.5" customHeight="1">
      <c r="A54" s="44" t="s">
        <v>23</v>
      </c>
      <c r="B54" s="108">
        <v>192746.05</v>
      </c>
      <c r="C54" s="104">
        <v>3.241</v>
      </c>
      <c r="D54" s="89">
        <f t="shared" si="4"/>
        <v>624.68994805</v>
      </c>
      <c r="E54" s="108">
        <v>192746.05</v>
      </c>
      <c r="F54" s="104">
        <v>3.241</v>
      </c>
      <c r="G54" s="106">
        <f t="shared" si="5"/>
        <v>624.68994805</v>
      </c>
      <c r="H54" s="108">
        <v>1846</v>
      </c>
      <c r="I54" s="104">
        <v>0</v>
      </c>
      <c r="J54" s="104">
        <v>67.695</v>
      </c>
      <c r="K54" s="106">
        <f t="shared" si="6"/>
        <v>124.96496999999998</v>
      </c>
      <c r="L54" s="112" t="e">
        <f t="shared" si="7"/>
        <v>#DIV/0!</v>
      </c>
      <c r="M54" s="104"/>
      <c r="N54" s="120">
        <f t="shared" si="8"/>
        <v>0</v>
      </c>
      <c r="O54" s="89"/>
      <c r="P54" s="64"/>
      <c r="Q54" s="64"/>
      <c r="R54" s="64"/>
      <c r="S54" s="64"/>
    </row>
    <row r="55" spans="1:15" ht="25.5" customHeight="1">
      <c r="A55" s="44" t="s">
        <v>24</v>
      </c>
      <c r="B55" s="108">
        <v>192746.05</v>
      </c>
      <c r="C55" s="104">
        <v>3.241</v>
      </c>
      <c r="D55" s="89">
        <f t="shared" si="4"/>
        <v>624.68994805</v>
      </c>
      <c r="E55" s="108">
        <v>192746.05</v>
      </c>
      <c r="F55" s="104">
        <v>3.241</v>
      </c>
      <c r="G55" s="106">
        <f t="shared" si="5"/>
        <v>624.68994805</v>
      </c>
      <c r="H55" s="108">
        <v>1846</v>
      </c>
      <c r="I55" s="104">
        <v>0</v>
      </c>
      <c r="J55" s="104">
        <v>67.695</v>
      </c>
      <c r="K55" s="106">
        <f t="shared" si="6"/>
        <v>124.96496999999998</v>
      </c>
      <c r="L55" s="112" t="e">
        <f t="shared" si="7"/>
        <v>#DIV/0!</v>
      </c>
      <c r="M55" s="104"/>
      <c r="N55" s="120">
        <f t="shared" si="8"/>
        <v>0</v>
      </c>
      <c r="O55" s="89"/>
    </row>
    <row r="56" spans="1:15" ht="25.5" customHeight="1">
      <c r="A56" s="44" t="s">
        <v>25</v>
      </c>
      <c r="B56" s="108">
        <v>192746.05</v>
      </c>
      <c r="C56" s="104">
        <v>3.241</v>
      </c>
      <c r="D56" s="89">
        <f t="shared" si="4"/>
        <v>624.68994805</v>
      </c>
      <c r="E56" s="108">
        <v>192746.05</v>
      </c>
      <c r="F56" s="104">
        <v>3.241</v>
      </c>
      <c r="G56" s="106">
        <f t="shared" si="5"/>
        <v>624.68994805</v>
      </c>
      <c r="H56" s="108">
        <v>1846</v>
      </c>
      <c r="I56" s="104">
        <v>0</v>
      </c>
      <c r="J56" s="104">
        <v>67.695</v>
      </c>
      <c r="K56" s="106">
        <f t="shared" si="6"/>
        <v>124.96496999999998</v>
      </c>
      <c r="L56" s="112" t="e">
        <f t="shared" si="7"/>
        <v>#DIV/0!</v>
      </c>
      <c r="M56" s="104"/>
      <c r="N56" s="120">
        <f t="shared" si="8"/>
        <v>0</v>
      </c>
      <c r="O56" s="89"/>
    </row>
    <row r="57" spans="1:15" ht="25.5" customHeight="1">
      <c r="A57" s="44" t="s">
        <v>26</v>
      </c>
      <c r="B57" s="108">
        <v>192746.05</v>
      </c>
      <c r="C57" s="104">
        <v>3.241</v>
      </c>
      <c r="D57" s="89">
        <f t="shared" si="4"/>
        <v>624.68994805</v>
      </c>
      <c r="E57" s="108">
        <v>192746.05</v>
      </c>
      <c r="F57" s="104">
        <v>3.241</v>
      </c>
      <c r="G57" s="106">
        <f t="shared" si="5"/>
        <v>624.68994805</v>
      </c>
      <c r="H57" s="108">
        <v>1846</v>
      </c>
      <c r="I57" s="104">
        <v>0</v>
      </c>
      <c r="J57" s="104">
        <v>67.695</v>
      </c>
      <c r="K57" s="106">
        <f t="shared" si="6"/>
        <v>124.96496999999998</v>
      </c>
      <c r="L57" s="112" t="e">
        <f t="shared" si="7"/>
        <v>#DIV/0!</v>
      </c>
      <c r="M57" s="104"/>
      <c r="N57" s="120">
        <f t="shared" si="8"/>
        <v>0</v>
      </c>
      <c r="O57" s="89"/>
    </row>
    <row r="58" spans="1:15" ht="25.5" customHeight="1" thickBot="1">
      <c r="A58" s="72" t="s">
        <v>27</v>
      </c>
      <c r="B58" s="92">
        <v>192746.05</v>
      </c>
      <c r="C58" s="74">
        <v>3.241</v>
      </c>
      <c r="D58" s="76">
        <f t="shared" si="4"/>
        <v>624.68994805</v>
      </c>
      <c r="E58" s="92">
        <v>192746.05</v>
      </c>
      <c r="F58" s="74">
        <v>3.241</v>
      </c>
      <c r="G58" s="107">
        <f t="shared" si="5"/>
        <v>624.68994805</v>
      </c>
      <c r="H58" s="92">
        <v>1846</v>
      </c>
      <c r="I58" s="74">
        <v>0</v>
      </c>
      <c r="J58" s="74">
        <v>67.695</v>
      </c>
      <c r="K58" s="107">
        <f t="shared" si="6"/>
        <v>124.96496999999998</v>
      </c>
      <c r="L58" s="114" t="e">
        <f t="shared" si="7"/>
        <v>#DIV/0!</v>
      </c>
      <c r="M58" s="74"/>
      <c r="N58" s="150">
        <f t="shared" si="8"/>
        <v>0</v>
      </c>
      <c r="O58" s="76"/>
    </row>
  </sheetData>
  <sheetProtection/>
  <mergeCells count="33">
    <mergeCell ref="O43:O44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38:O38"/>
    <mergeCell ref="A39:O39"/>
    <mergeCell ref="A41:A45"/>
    <mergeCell ref="B41:G41"/>
    <mergeCell ref="H41:O41"/>
    <mergeCell ref="B42:D42"/>
    <mergeCell ref="E42:G42"/>
    <mergeCell ref="H42:K42"/>
    <mergeCell ref="L42:O42"/>
    <mergeCell ref="B43:B44"/>
    <mergeCell ref="A1:G1"/>
    <mergeCell ref="A2:G2"/>
    <mergeCell ref="A4:A8"/>
    <mergeCell ref="B4:G4"/>
    <mergeCell ref="B5:D5"/>
    <mergeCell ref="E5:G5"/>
    <mergeCell ref="B6:B7"/>
    <mergeCell ref="C6:C7"/>
    <mergeCell ref="D6:D7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2" width="12.00390625" style="1" customWidth="1"/>
    <col min="13" max="16384" width="9.125" style="1" customWidth="1"/>
  </cols>
  <sheetData>
    <row r="1" spans="1:10" ht="15.75" customHeight="1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customHeight="1">
      <c r="A2" s="121" t="s">
        <v>34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2" t="s">
        <v>5</v>
      </c>
      <c r="B4" s="125" t="s">
        <v>35</v>
      </c>
      <c r="C4" s="126"/>
      <c r="D4" s="126"/>
      <c r="E4" s="126"/>
      <c r="F4" s="126"/>
      <c r="G4" s="126"/>
      <c r="H4" s="126"/>
      <c r="I4" s="126"/>
      <c r="J4" s="127"/>
    </row>
    <row r="5" spans="1:10" ht="28.5" customHeight="1">
      <c r="A5" s="123"/>
      <c r="B5" s="128" t="s">
        <v>6</v>
      </c>
      <c r="C5" s="129"/>
      <c r="D5" s="130"/>
      <c r="E5" s="122" t="s">
        <v>11</v>
      </c>
      <c r="F5" s="131"/>
      <c r="G5" s="131"/>
      <c r="H5" s="131"/>
      <c r="I5" s="131"/>
      <c r="J5" s="132"/>
    </row>
    <row r="6" spans="1:10" ht="20.25" customHeight="1">
      <c r="A6" s="123"/>
      <c r="B6" s="133" t="s">
        <v>7</v>
      </c>
      <c r="C6" s="135" t="s">
        <v>14</v>
      </c>
      <c r="D6" s="137" t="s">
        <v>30</v>
      </c>
      <c r="E6" s="123" t="s">
        <v>2</v>
      </c>
      <c r="F6" s="140"/>
      <c r="G6" s="147"/>
      <c r="H6" s="139" t="s">
        <v>3</v>
      </c>
      <c r="I6" s="140"/>
      <c r="J6" s="141"/>
    </row>
    <row r="7" spans="1:10" ht="79.5" customHeight="1">
      <c r="A7" s="123"/>
      <c r="B7" s="134"/>
      <c r="C7" s="136"/>
      <c r="D7" s="138"/>
      <c r="E7" s="4" t="s">
        <v>28</v>
      </c>
      <c r="F7" s="2" t="s">
        <v>7</v>
      </c>
      <c r="G7" s="14" t="s">
        <v>30</v>
      </c>
      <c r="H7" s="14" t="s">
        <v>28</v>
      </c>
      <c r="I7" s="2" t="s">
        <v>7</v>
      </c>
      <c r="J7" s="56" t="s">
        <v>30</v>
      </c>
    </row>
    <row r="8" spans="1:10" ht="27" customHeight="1" thickBot="1">
      <c r="A8" s="124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144.962</v>
      </c>
      <c r="C9" s="20">
        <f>SUM(C10:C21)</f>
        <v>15815.601</v>
      </c>
      <c r="D9" s="21">
        <f>SUM(D10:D21)</f>
        <v>2292.6601851130004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656.7890000000001</v>
      </c>
      <c r="I9" s="16">
        <f>J9*1000/H9</f>
        <v>1764.4413502662194</v>
      </c>
      <c r="J9" s="29">
        <f>SUM(J10:J21)</f>
        <v>1158.8656700000001</v>
      </c>
    </row>
    <row r="10" spans="1:10" ht="25.5" customHeight="1">
      <c r="A10" s="44" t="s">
        <v>16</v>
      </c>
      <c r="B10" s="5">
        <v>160.573</v>
      </c>
      <c r="C10" s="6">
        <v>2025.205</v>
      </c>
      <c r="D10" s="7">
        <f aca="true" t="shared" si="0" ref="D10:D20">B10*C10/1000</f>
        <v>325.193242465</v>
      </c>
      <c r="E10" s="17">
        <v>0</v>
      </c>
      <c r="F10" s="6">
        <v>0</v>
      </c>
      <c r="G10" s="24">
        <f>ROUND(E10*F10/1000,5)</f>
        <v>0</v>
      </c>
      <c r="H10" s="6">
        <v>52.428</v>
      </c>
      <c r="I10" s="6">
        <f aca="true" t="shared" si="1" ref="I10:I21">ROUND(J10*1000/H10,5)</f>
        <v>2041.76566</v>
      </c>
      <c r="J10" s="26">
        <v>107.04569</v>
      </c>
    </row>
    <row r="11" spans="1:10" ht="25.5" customHeight="1">
      <c r="A11" s="44" t="s">
        <v>17</v>
      </c>
      <c r="B11" s="5">
        <v>160.573</v>
      </c>
      <c r="C11" s="6">
        <v>1945.478</v>
      </c>
      <c r="D11" s="7">
        <f t="shared" si="0"/>
        <v>312.391238894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71.276</v>
      </c>
      <c r="I11" s="6">
        <f t="shared" si="1"/>
        <v>2041.76581</v>
      </c>
      <c r="J11" s="26">
        <v>145.5289</v>
      </c>
    </row>
    <row r="12" spans="1:10" ht="25.5" customHeight="1">
      <c r="A12" s="44" t="s">
        <v>18</v>
      </c>
      <c r="B12" s="5">
        <v>160.573</v>
      </c>
      <c r="C12" s="6">
        <v>2002.085</v>
      </c>
      <c r="D12" s="7">
        <f t="shared" si="0"/>
        <v>321.480794705</v>
      </c>
      <c r="E12" s="17">
        <v>0</v>
      </c>
      <c r="F12" s="6">
        <v>0</v>
      </c>
      <c r="G12" s="24">
        <f t="shared" si="2"/>
        <v>0</v>
      </c>
      <c r="H12" s="6">
        <v>83.32</v>
      </c>
      <c r="I12" s="6">
        <f t="shared" si="1"/>
        <v>1441.60586</v>
      </c>
      <c r="J12" s="26">
        <v>120.1146</v>
      </c>
    </row>
    <row r="13" spans="1:10" ht="25.5" customHeight="1">
      <c r="A13" s="44" t="s">
        <v>19</v>
      </c>
      <c r="B13" s="5">
        <v>160.573</v>
      </c>
      <c r="C13" s="6">
        <v>1896.315</v>
      </c>
      <c r="D13" s="7">
        <f t="shared" si="0"/>
        <v>304.496988495</v>
      </c>
      <c r="E13" s="17">
        <v>0</v>
      </c>
      <c r="F13" s="6">
        <v>0</v>
      </c>
      <c r="G13" s="24">
        <f t="shared" si="2"/>
        <v>0</v>
      </c>
      <c r="H13" s="6">
        <v>72.201</v>
      </c>
      <c r="I13" s="6">
        <f t="shared" si="1"/>
        <v>2019.4863</v>
      </c>
      <c r="J13" s="26">
        <v>145.80893</v>
      </c>
    </row>
    <row r="14" spans="1:10" ht="25.5" customHeight="1">
      <c r="A14" s="44" t="s">
        <v>20</v>
      </c>
      <c r="B14" s="5">
        <v>129.503</v>
      </c>
      <c r="C14" s="6">
        <v>1799.529</v>
      </c>
      <c r="D14" s="7">
        <f t="shared" si="0"/>
        <v>233.04440408699998</v>
      </c>
      <c r="E14" s="17">
        <v>0</v>
      </c>
      <c r="F14" s="6">
        <v>0</v>
      </c>
      <c r="G14" s="24">
        <f t="shared" si="2"/>
        <v>0</v>
      </c>
      <c r="H14" s="6">
        <v>103.331</v>
      </c>
      <c r="I14" s="6">
        <f t="shared" si="1"/>
        <v>2016.25301</v>
      </c>
      <c r="J14" s="26">
        <v>208.34144</v>
      </c>
    </row>
    <row r="15" spans="1:10" ht="25.5" customHeight="1">
      <c r="A15" s="44" t="s">
        <v>21</v>
      </c>
      <c r="B15" s="5">
        <v>129.503</v>
      </c>
      <c r="C15" s="6">
        <v>1516.67</v>
      </c>
      <c r="D15" s="7">
        <f t="shared" si="0"/>
        <v>196.41331501</v>
      </c>
      <c r="E15" s="17">
        <v>0</v>
      </c>
      <c r="F15" s="6">
        <v>0</v>
      </c>
      <c r="G15" s="24">
        <f t="shared" si="2"/>
        <v>0</v>
      </c>
      <c r="H15" s="6">
        <v>65.754</v>
      </c>
      <c r="I15" s="6">
        <f t="shared" si="1"/>
        <v>1359.05937</v>
      </c>
      <c r="J15" s="26">
        <v>89.36359</v>
      </c>
    </row>
    <row r="16" spans="1:10" ht="25.5" customHeight="1">
      <c r="A16" s="44" t="s">
        <v>22</v>
      </c>
      <c r="B16" s="5">
        <v>129.503</v>
      </c>
      <c r="C16" s="6">
        <v>1608.077</v>
      </c>
      <c r="D16" s="7">
        <f t="shared" si="0"/>
        <v>208.25079573099998</v>
      </c>
      <c r="E16" s="17">
        <v>0</v>
      </c>
      <c r="F16" s="6">
        <v>0</v>
      </c>
      <c r="G16" s="24">
        <f t="shared" si="2"/>
        <v>0</v>
      </c>
      <c r="H16" s="6">
        <v>72.81</v>
      </c>
      <c r="I16" s="6">
        <f t="shared" si="1"/>
        <v>1721.66598</v>
      </c>
      <c r="J16" s="26">
        <v>125.3545</v>
      </c>
    </row>
    <row r="17" spans="1:10" ht="25.5" customHeight="1">
      <c r="A17" s="44" t="s">
        <v>23</v>
      </c>
      <c r="B17" s="5">
        <v>129.503</v>
      </c>
      <c r="C17" s="6">
        <v>1442.514</v>
      </c>
      <c r="D17" s="7">
        <f t="shared" si="0"/>
        <v>186.80989054199998</v>
      </c>
      <c r="E17" s="17">
        <v>0</v>
      </c>
      <c r="F17" s="6">
        <v>0</v>
      </c>
      <c r="G17" s="24">
        <f t="shared" si="2"/>
        <v>0</v>
      </c>
      <c r="H17" s="6">
        <v>96.134</v>
      </c>
      <c r="I17" s="6">
        <f t="shared" si="1"/>
        <v>1590.20222</v>
      </c>
      <c r="J17" s="26">
        <v>152.8725</v>
      </c>
    </row>
    <row r="18" spans="1:10" ht="25.5" customHeight="1">
      <c r="A18" s="44" t="s">
        <v>24</v>
      </c>
      <c r="B18" s="5">
        <v>129.503</v>
      </c>
      <c r="C18" s="6">
        <v>325.806</v>
      </c>
      <c r="D18" s="7">
        <f t="shared" si="0"/>
        <v>42.192854417999996</v>
      </c>
      <c r="E18" s="17">
        <v>0</v>
      </c>
      <c r="F18" s="6">
        <v>0</v>
      </c>
      <c r="G18" s="24">
        <f t="shared" si="2"/>
        <v>0</v>
      </c>
      <c r="H18" s="6">
        <v>0.177</v>
      </c>
      <c r="I18" s="6">
        <f t="shared" si="1"/>
        <v>1712.48588</v>
      </c>
      <c r="J18" s="26">
        <v>0.30311</v>
      </c>
    </row>
    <row r="19" spans="1:10" ht="25.5" customHeight="1">
      <c r="A19" s="44" t="s">
        <v>25</v>
      </c>
      <c r="B19" s="5">
        <v>129.503</v>
      </c>
      <c r="C19" s="6">
        <v>362.704</v>
      </c>
      <c r="D19" s="7">
        <f t="shared" si="0"/>
        <v>46.971256112</v>
      </c>
      <c r="E19" s="17">
        <v>0</v>
      </c>
      <c r="F19" s="6">
        <v>0</v>
      </c>
      <c r="G19" s="24">
        <f t="shared" si="2"/>
        <v>0</v>
      </c>
      <c r="H19" s="6">
        <v>13.466</v>
      </c>
      <c r="I19" s="6">
        <f t="shared" si="1"/>
        <v>1663.47988</v>
      </c>
      <c r="J19" s="26">
        <v>22.40042</v>
      </c>
    </row>
    <row r="20" spans="1:10" ht="25.5" customHeight="1">
      <c r="A20" s="44" t="s">
        <v>26</v>
      </c>
      <c r="B20" s="5">
        <v>129.503</v>
      </c>
      <c r="C20" s="6">
        <v>426.601</v>
      </c>
      <c r="D20" s="7">
        <f t="shared" si="0"/>
        <v>55.246109303</v>
      </c>
      <c r="E20" s="17">
        <v>0</v>
      </c>
      <c r="F20" s="6">
        <v>0</v>
      </c>
      <c r="G20" s="24">
        <f t="shared" si="2"/>
        <v>0</v>
      </c>
      <c r="H20" s="6">
        <v>16.848</v>
      </c>
      <c r="I20" s="6">
        <f t="shared" si="1"/>
        <v>1635.79713</v>
      </c>
      <c r="J20" s="26">
        <v>27.55991</v>
      </c>
    </row>
    <row r="21" spans="1:10" ht="25.5" customHeight="1" thickBot="1">
      <c r="A21" s="46" t="s">
        <v>27</v>
      </c>
      <c r="B21" s="11">
        <v>129.503</v>
      </c>
      <c r="C21" s="12">
        <v>464.617</v>
      </c>
      <c r="D21" s="13">
        <f>B21*C21/1000</f>
        <v>60.169295350999995</v>
      </c>
      <c r="E21" s="18">
        <v>0</v>
      </c>
      <c r="F21" s="12">
        <v>0</v>
      </c>
      <c r="G21" s="25">
        <f t="shared" si="2"/>
        <v>0</v>
      </c>
      <c r="H21" s="12">
        <v>9.044</v>
      </c>
      <c r="I21" s="12">
        <f t="shared" si="1"/>
        <v>1567.0146</v>
      </c>
      <c r="J21" s="27">
        <v>14.17208</v>
      </c>
    </row>
    <row r="22" spans="1:10" ht="25.5" customHeight="1" thickTop="1">
      <c r="A22" s="31" t="s">
        <v>13</v>
      </c>
      <c r="B22" s="58">
        <f>ROUND(D22*1000/C22,3)</f>
        <v>124.578</v>
      </c>
      <c r="C22" s="20">
        <f>SUM(C23:C34)</f>
        <v>18117.824</v>
      </c>
      <c r="D22" s="21">
        <f>SUM(D23:D34)</f>
        <v>2257.082118161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855.0870000000001</v>
      </c>
      <c r="I22" s="16">
        <f>J22*1000/H22</f>
        <v>1939.7524345475952</v>
      </c>
      <c r="J22" s="29">
        <f>SUM(J23:J34)</f>
        <v>1658.6570899999997</v>
      </c>
    </row>
    <row r="23" spans="1:10" ht="25.5" customHeight="1">
      <c r="A23" s="44" t="s">
        <v>16</v>
      </c>
      <c r="B23" s="5">
        <v>160.573</v>
      </c>
      <c r="C23" s="6">
        <v>1080.64</v>
      </c>
      <c r="D23" s="7">
        <f aca="true" t="shared" si="3" ref="D23:D30">B23*C23/1000</f>
        <v>173.52160672000002</v>
      </c>
      <c r="E23" s="17">
        <v>0</v>
      </c>
      <c r="F23" s="6">
        <v>0</v>
      </c>
      <c r="G23" s="24">
        <f t="shared" si="2"/>
        <v>0</v>
      </c>
      <c r="H23" s="6">
        <v>72.709</v>
      </c>
      <c r="I23" s="6">
        <f aca="true" t="shared" si="4" ref="I23:I34">ROUND(J23*1000/H23,5)</f>
        <v>2067.74581</v>
      </c>
      <c r="J23" s="26">
        <v>150.34373</v>
      </c>
    </row>
    <row r="24" spans="1:10" ht="25.5" customHeight="1">
      <c r="A24" s="44" t="s">
        <v>17</v>
      </c>
      <c r="B24" s="5">
        <v>160.573</v>
      </c>
      <c r="C24" s="6">
        <v>983.212</v>
      </c>
      <c r="D24" s="7">
        <f t="shared" si="3"/>
        <v>157.87730047600002</v>
      </c>
      <c r="E24" s="17">
        <v>0</v>
      </c>
      <c r="F24" s="6">
        <v>0</v>
      </c>
      <c r="G24" s="24">
        <f t="shared" si="2"/>
        <v>0</v>
      </c>
      <c r="H24" s="57">
        <v>73.547</v>
      </c>
      <c r="I24" s="6">
        <f t="shared" si="4"/>
        <v>2093.49341</v>
      </c>
      <c r="J24" s="26">
        <v>153.97016</v>
      </c>
    </row>
    <row r="25" spans="1:10" ht="25.5" customHeight="1">
      <c r="A25" s="44" t="s">
        <v>18</v>
      </c>
      <c r="B25" s="5">
        <v>160.573</v>
      </c>
      <c r="C25" s="6">
        <v>1026.355</v>
      </c>
      <c r="D25" s="7">
        <f t="shared" si="3"/>
        <v>164.804901415</v>
      </c>
      <c r="E25" s="17">
        <v>0</v>
      </c>
      <c r="F25" s="6">
        <v>0</v>
      </c>
      <c r="G25" s="24">
        <f t="shared" si="2"/>
        <v>0</v>
      </c>
      <c r="H25" s="57">
        <v>74.703</v>
      </c>
      <c r="I25" s="6">
        <f t="shared" si="4"/>
        <v>1945.02831</v>
      </c>
      <c r="J25" s="26">
        <v>145.29945</v>
      </c>
    </row>
    <row r="26" spans="1:10" ht="25.5" customHeight="1">
      <c r="A26" s="44" t="s">
        <v>19</v>
      </c>
      <c r="B26" s="5">
        <v>160.573</v>
      </c>
      <c r="C26" s="6">
        <v>890.686</v>
      </c>
      <c r="D26" s="7">
        <f t="shared" si="3"/>
        <v>143.020123078</v>
      </c>
      <c r="E26" s="17">
        <v>0</v>
      </c>
      <c r="F26" s="6">
        <v>0</v>
      </c>
      <c r="G26" s="24">
        <f t="shared" si="2"/>
        <v>0</v>
      </c>
      <c r="H26" s="57">
        <v>63.411</v>
      </c>
      <c r="I26" s="6">
        <f t="shared" si="4"/>
        <v>1949.86375</v>
      </c>
      <c r="J26" s="26">
        <v>123.64281</v>
      </c>
    </row>
    <row r="27" spans="1:10" ht="25.5" customHeight="1">
      <c r="A27" s="44" t="s">
        <v>20</v>
      </c>
      <c r="B27" s="5">
        <v>129.503</v>
      </c>
      <c r="C27" s="6">
        <v>1017.075</v>
      </c>
      <c r="D27" s="7">
        <f t="shared" si="3"/>
        <v>131.714263725</v>
      </c>
      <c r="E27" s="17">
        <v>0</v>
      </c>
      <c r="F27" s="6">
        <v>0</v>
      </c>
      <c r="G27" s="24">
        <f t="shared" si="2"/>
        <v>0</v>
      </c>
      <c r="H27" s="57">
        <v>58.437</v>
      </c>
      <c r="I27" s="6">
        <f t="shared" si="4"/>
        <v>1949.86378</v>
      </c>
      <c r="J27" s="26">
        <v>113.94419</v>
      </c>
    </row>
    <row r="28" spans="1:10" ht="25.5" customHeight="1">
      <c r="A28" s="44" t="s">
        <v>21</v>
      </c>
      <c r="B28" s="5">
        <v>129.503</v>
      </c>
      <c r="C28" s="6">
        <v>1009.042</v>
      </c>
      <c r="D28" s="7">
        <f t="shared" si="3"/>
        <v>130.67396612599998</v>
      </c>
      <c r="E28" s="17">
        <v>0</v>
      </c>
      <c r="F28" s="6">
        <v>0</v>
      </c>
      <c r="G28" s="24">
        <f t="shared" si="2"/>
        <v>0</v>
      </c>
      <c r="H28" s="57">
        <v>54.415</v>
      </c>
      <c r="I28" s="6">
        <f t="shared" si="4"/>
        <v>2453.07397</v>
      </c>
      <c r="J28" s="26">
        <v>133.48402</v>
      </c>
    </row>
    <row r="29" spans="1:10" ht="25.5" customHeight="1">
      <c r="A29" s="44" t="s">
        <v>22</v>
      </c>
      <c r="B29" s="5">
        <v>129.503</v>
      </c>
      <c r="C29" s="6">
        <v>1032.84</v>
      </c>
      <c r="D29" s="7">
        <f t="shared" si="3"/>
        <v>133.75587851999998</v>
      </c>
      <c r="E29" s="17">
        <v>0</v>
      </c>
      <c r="F29" s="6">
        <v>0</v>
      </c>
      <c r="G29" s="24">
        <f t="shared" si="2"/>
        <v>0</v>
      </c>
      <c r="H29" s="6">
        <v>29.85</v>
      </c>
      <c r="I29" s="6">
        <f t="shared" si="4"/>
        <v>1882.94137</v>
      </c>
      <c r="J29" s="26">
        <v>56.2058</v>
      </c>
    </row>
    <row r="30" spans="1:10" ht="25.5" customHeight="1">
      <c r="A30" s="44" t="s">
        <v>23</v>
      </c>
      <c r="B30" s="5">
        <v>129.503</v>
      </c>
      <c r="C30" s="6">
        <v>1104.089</v>
      </c>
      <c r="D30" s="7">
        <f t="shared" si="3"/>
        <v>142.98283776699998</v>
      </c>
      <c r="E30" s="17">
        <v>0</v>
      </c>
      <c r="F30" s="6">
        <v>0</v>
      </c>
      <c r="G30" s="24">
        <f t="shared" si="2"/>
        <v>0</v>
      </c>
      <c r="H30" s="6">
        <v>82.645</v>
      </c>
      <c r="I30" s="6">
        <f t="shared" si="4"/>
        <v>1745.03479</v>
      </c>
      <c r="J30" s="26">
        <v>144.2184</v>
      </c>
    </row>
    <row r="31" spans="1:10" ht="25.5" customHeight="1">
      <c r="A31" s="44" t="s">
        <v>24</v>
      </c>
      <c r="B31" s="5">
        <v>129.503</v>
      </c>
      <c r="C31" s="6">
        <v>2022.786</v>
      </c>
      <c r="D31" s="7">
        <f>B31*C30/1000</f>
        <v>142.98283776699998</v>
      </c>
      <c r="E31" s="17">
        <v>0</v>
      </c>
      <c r="F31" s="6">
        <v>0</v>
      </c>
      <c r="G31" s="24">
        <f t="shared" si="2"/>
        <v>0</v>
      </c>
      <c r="H31" s="6">
        <v>52.981</v>
      </c>
      <c r="I31" s="6">
        <f t="shared" si="4"/>
        <v>1909.59759</v>
      </c>
      <c r="J31" s="26">
        <v>101.17239</v>
      </c>
    </row>
    <row r="32" spans="1:10" ht="25.5" customHeight="1">
      <c r="A32" s="44" t="s">
        <v>25</v>
      </c>
      <c r="B32" s="5">
        <v>129.503</v>
      </c>
      <c r="C32" s="6">
        <v>2651.736</v>
      </c>
      <c r="D32" s="7">
        <f>B32*C31/1000</f>
        <v>261.956855358</v>
      </c>
      <c r="E32" s="17">
        <v>0</v>
      </c>
      <c r="F32" s="6">
        <v>0</v>
      </c>
      <c r="G32" s="24">
        <f>ROUND(E32*F32/1000,5)</f>
        <v>0</v>
      </c>
      <c r="H32" s="6">
        <v>136.747</v>
      </c>
      <c r="I32" s="6">
        <f t="shared" si="4"/>
        <v>1866.5747</v>
      </c>
      <c r="J32" s="26">
        <v>255.24849</v>
      </c>
    </row>
    <row r="33" spans="1:10" ht="25.5" customHeight="1">
      <c r="A33" s="44" t="s">
        <v>26</v>
      </c>
      <c r="B33" s="5">
        <v>129.503</v>
      </c>
      <c r="C33" s="6">
        <v>2748.196</v>
      </c>
      <c r="D33" s="7">
        <f>B33*C32/1000</f>
        <v>343.40776720799994</v>
      </c>
      <c r="E33" s="17">
        <v>0</v>
      </c>
      <c r="F33" s="6">
        <v>0</v>
      </c>
      <c r="G33" s="24">
        <f>ROUND(E33*F33/1000,5)</f>
        <v>0</v>
      </c>
      <c r="H33" s="6">
        <v>93.819</v>
      </c>
      <c r="I33" s="6">
        <f t="shared" si="4"/>
        <v>1839.11617</v>
      </c>
      <c r="J33" s="26">
        <v>172.54404</v>
      </c>
    </row>
    <row r="34" spans="1:10" ht="25.5" customHeight="1" thickBot="1">
      <c r="A34" s="45" t="s">
        <v>27</v>
      </c>
      <c r="B34" s="32">
        <v>129.503</v>
      </c>
      <c r="C34" s="33">
        <v>2551.167</v>
      </c>
      <c r="D34" s="34">
        <f>B34*C34/1000</f>
        <v>330.383780001</v>
      </c>
      <c r="E34" s="35">
        <v>0</v>
      </c>
      <c r="F34" s="33">
        <v>0</v>
      </c>
      <c r="G34" s="36">
        <f>ROUND(E34*F34/1000,5)</f>
        <v>0</v>
      </c>
      <c r="H34" s="33">
        <v>61.823</v>
      </c>
      <c r="I34" s="6">
        <f t="shared" si="4"/>
        <v>1756.36268</v>
      </c>
      <c r="J34" s="37">
        <v>108.58361</v>
      </c>
    </row>
    <row r="35" spans="1:10" ht="25.5" customHeight="1" thickBot="1">
      <c r="A35" s="38" t="s">
        <v>4</v>
      </c>
      <c r="B35" s="39">
        <f>D35*1000/C35</f>
        <v>134.07848760548046</v>
      </c>
      <c r="C35" s="40">
        <f>C9+C22</f>
        <v>33933.425</v>
      </c>
      <c r="D35" s="41">
        <f>D9+D22</f>
        <v>4549.742303274001</v>
      </c>
      <c r="E35" s="42">
        <f>E9+E22</f>
        <v>0</v>
      </c>
      <c r="F35" s="40">
        <v>0</v>
      </c>
      <c r="G35" s="40">
        <f>G9+G22</f>
        <v>0</v>
      </c>
      <c r="H35" s="40">
        <f>H9+H22</f>
        <v>1511.8760000000002</v>
      </c>
      <c r="I35" s="40">
        <f>J35*1000/H35</f>
        <v>1863.5938132492342</v>
      </c>
      <c r="J35" s="41">
        <f>J9+J22</f>
        <v>2817.52276</v>
      </c>
    </row>
    <row r="36" spans="1:9" ht="25.5" customHeight="1">
      <c r="A36" s="47" t="s">
        <v>31</v>
      </c>
      <c r="B36" s="48"/>
      <c r="C36" s="48"/>
      <c r="D36" s="48"/>
      <c r="E36" s="48"/>
      <c r="F36" s="48"/>
      <c r="H36" s="49"/>
      <c r="I36" s="49"/>
    </row>
    <row r="40" spans="5:6" ht="12.75">
      <c r="E40" s="50"/>
      <c r="F40" s="50"/>
    </row>
  </sheetData>
  <sheetProtection/>
  <mergeCells count="11">
    <mergeCell ref="H6:J6"/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1" width="14.875" style="1" customWidth="1"/>
    <col min="12" max="13" width="12.00390625" style="1" customWidth="1"/>
    <col min="14" max="16384" width="9.125" style="1" customWidth="1"/>
  </cols>
  <sheetData>
    <row r="1" spans="1:11" ht="15.75" customHeight="1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 customHeight="1">
      <c r="A2" s="121" t="s">
        <v>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 thickBot="1">
      <c r="A4" s="122" t="s">
        <v>5</v>
      </c>
      <c r="B4" s="125" t="s">
        <v>9</v>
      </c>
      <c r="C4" s="126"/>
      <c r="D4" s="126"/>
      <c r="E4" s="126"/>
      <c r="F4" s="126"/>
      <c r="G4" s="126"/>
      <c r="H4" s="126"/>
      <c r="I4" s="126"/>
      <c r="J4" s="149"/>
      <c r="K4" s="127"/>
    </row>
    <row r="5" spans="1:11" ht="28.5" customHeight="1">
      <c r="A5" s="123"/>
      <c r="B5" s="128" t="s">
        <v>6</v>
      </c>
      <c r="C5" s="129"/>
      <c r="D5" s="130"/>
      <c r="E5" s="122" t="s">
        <v>11</v>
      </c>
      <c r="F5" s="131"/>
      <c r="G5" s="131"/>
      <c r="H5" s="131"/>
      <c r="I5" s="131"/>
      <c r="J5" s="131"/>
      <c r="K5" s="132"/>
    </row>
    <row r="6" spans="1:11" ht="20.25" customHeight="1">
      <c r="A6" s="123"/>
      <c r="B6" s="133" t="s">
        <v>7</v>
      </c>
      <c r="C6" s="135" t="s">
        <v>14</v>
      </c>
      <c r="D6" s="137" t="s">
        <v>30</v>
      </c>
      <c r="E6" s="123" t="s">
        <v>2</v>
      </c>
      <c r="F6" s="140"/>
      <c r="G6" s="147"/>
      <c r="H6" s="139" t="s">
        <v>3</v>
      </c>
      <c r="I6" s="140"/>
      <c r="J6" s="147"/>
      <c r="K6" s="145" t="s">
        <v>29</v>
      </c>
    </row>
    <row r="7" spans="1:11" ht="79.5" customHeight="1">
      <c r="A7" s="123"/>
      <c r="B7" s="134"/>
      <c r="C7" s="136"/>
      <c r="D7" s="138"/>
      <c r="E7" s="4" t="s">
        <v>28</v>
      </c>
      <c r="F7" s="2" t="s">
        <v>7</v>
      </c>
      <c r="G7" s="14" t="s">
        <v>30</v>
      </c>
      <c r="H7" s="14" t="s">
        <v>28</v>
      </c>
      <c r="I7" s="2" t="s">
        <v>7</v>
      </c>
      <c r="J7" s="14" t="s">
        <v>30</v>
      </c>
      <c r="K7" s="146"/>
    </row>
    <row r="8" spans="1:11" ht="27" customHeight="1" thickBot="1">
      <c r="A8" s="124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9" t="s">
        <v>1</v>
      </c>
      <c r="K8" s="10" t="s">
        <v>1</v>
      </c>
    </row>
    <row r="9" spans="1:11" ht="25.5" customHeight="1">
      <c r="A9" s="30" t="s">
        <v>12</v>
      </c>
      <c r="B9" s="19">
        <v>105.47</v>
      </c>
      <c r="C9" s="20">
        <f>SUM(C10:C21)</f>
        <v>15947.065000000002</v>
      </c>
      <c r="D9" s="21">
        <f>SUM(D10:D21)</f>
        <v>1681.9369455499998</v>
      </c>
      <c r="E9" s="22">
        <f>SUM(E10:E21)</f>
        <v>333.679</v>
      </c>
      <c r="F9" s="16">
        <f>G9*1000/E9</f>
        <v>988.2679461398529</v>
      </c>
      <c r="G9" s="28">
        <f>SUM(G10:G21)</f>
        <v>329.76426</v>
      </c>
      <c r="H9" s="23">
        <f>SUM(H10:H21)</f>
        <v>1126.0739999999998</v>
      </c>
      <c r="I9" s="16">
        <f>J9*1000/H9</f>
        <v>1829.3875091690247</v>
      </c>
      <c r="J9" s="28">
        <f>SUM(J10:J21)</f>
        <v>2060.02571</v>
      </c>
      <c r="K9" s="29">
        <f>SUM(K10:K21)</f>
        <v>2389.78997</v>
      </c>
    </row>
    <row r="10" spans="1:11" ht="25.5" customHeight="1">
      <c r="A10" s="44" t="s">
        <v>16</v>
      </c>
      <c r="B10" s="5">
        <f>$B$9</f>
        <v>105.47</v>
      </c>
      <c r="C10" s="6">
        <v>1206.873</v>
      </c>
      <c r="D10" s="7">
        <f aca="true" t="shared" si="0" ref="D10:D20">B10*C10/1000</f>
        <v>127.28889531</v>
      </c>
      <c r="E10" s="17">
        <v>38.598</v>
      </c>
      <c r="F10" s="6">
        <v>988.268</v>
      </c>
      <c r="G10" s="24">
        <f>ROUND(E10*F10/1000,5)</f>
        <v>38.14517</v>
      </c>
      <c r="H10" s="6">
        <v>145.2</v>
      </c>
      <c r="I10" s="6">
        <v>1407.3429752</v>
      </c>
      <c r="J10" s="24">
        <f>ROUND(H10*I10/1000,5)</f>
        <v>204.3462</v>
      </c>
      <c r="K10" s="26">
        <f>G10+J10</f>
        <v>242.49137000000002</v>
      </c>
    </row>
    <row r="11" spans="1:11" ht="25.5" customHeight="1">
      <c r="A11" s="44" t="s">
        <v>17</v>
      </c>
      <c r="B11" s="5">
        <f aca="true" t="shared" si="1" ref="B11:B20">$B$9</f>
        <v>105.47</v>
      </c>
      <c r="C11" s="6">
        <v>1051.262</v>
      </c>
      <c r="D11" s="7">
        <f t="shared" si="0"/>
        <v>110.87660313999999</v>
      </c>
      <c r="E11" s="17">
        <v>42.02</v>
      </c>
      <c r="F11" s="6">
        <v>988.268</v>
      </c>
      <c r="G11" s="24">
        <f aca="true" t="shared" si="2" ref="G11:G31">ROUND(E11*F11/1000,5)</f>
        <v>41.52702</v>
      </c>
      <c r="H11" s="6">
        <v>93.528</v>
      </c>
      <c r="I11" s="6">
        <v>1724.76296</v>
      </c>
      <c r="J11" s="24">
        <f aca="true" t="shared" si="3" ref="J11:J31">ROUND(H11*I11/1000,5)</f>
        <v>161.31363</v>
      </c>
      <c r="K11" s="26">
        <f aca="true" t="shared" si="4" ref="K11:K19">G11+J11</f>
        <v>202.84064999999998</v>
      </c>
    </row>
    <row r="12" spans="1:11" ht="25.5" customHeight="1">
      <c r="A12" s="44" t="s">
        <v>18</v>
      </c>
      <c r="B12" s="5">
        <f t="shared" si="1"/>
        <v>105.47</v>
      </c>
      <c r="C12" s="6">
        <v>1128.428</v>
      </c>
      <c r="D12" s="7">
        <f t="shared" si="0"/>
        <v>119.01530116000002</v>
      </c>
      <c r="E12" s="17">
        <v>41.69</v>
      </c>
      <c r="F12" s="6">
        <v>988.268</v>
      </c>
      <c r="G12" s="24">
        <f t="shared" si="2"/>
        <v>41.20089</v>
      </c>
      <c r="H12" s="6">
        <v>97.275</v>
      </c>
      <c r="I12" s="6">
        <v>1784.92295</v>
      </c>
      <c r="J12" s="24">
        <f t="shared" si="3"/>
        <v>173.62838</v>
      </c>
      <c r="K12" s="26">
        <f t="shared" si="4"/>
        <v>214.82927</v>
      </c>
    </row>
    <row r="13" spans="1:11" ht="25.5" customHeight="1">
      <c r="A13" s="44" t="s">
        <v>19</v>
      </c>
      <c r="B13" s="5">
        <f t="shared" si="1"/>
        <v>105.47</v>
      </c>
      <c r="C13" s="6">
        <v>1035.742</v>
      </c>
      <c r="D13" s="7">
        <f t="shared" si="0"/>
        <v>109.23970874</v>
      </c>
      <c r="E13" s="17">
        <v>53.792</v>
      </c>
      <c r="F13" s="6">
        <v>988.268</v>
      </c>
      <c r="G13" s="24">
        <f t="shared" si="2"/>
        <v>53.16091</v>
      </c>
      <c r="H13" s="6">
        <v>91.592</v>
      </c>
      <c r="I13" s="6">
        <v>1927.06295</v>
      </c>
      <c r="J13" s="24">
        <f t="shared" si="3"/>
        <v>176.50355</v>
      </c>
      <c r="K13" s="26">
        <f t="shared" si="4"/>
        <v>229.66446</v>
      </c>
    </row>
    <row r="14" spans="1:11" ht="25.5" customHeight="1">
      <c r="A14" s="44" t="s">
        <v>20</v>
      </c>
      <c r="B14" s="5">
        <f t="shared" si="1"/>
        <v>105.47</v>
      </c>
      <c r="C14" s="6">
        <v>1037.178</v>
      </c>
      <c r="D14" s="7">
        <f t="shared" si="0"/>
        <v>109.39116366</v>
      </c>
      <c r="E14" s="17">
        <v>46.176</v>
      </c>
      <c r="F14" s="6">
        <v>988.268</v>
      </c>
      <c r="G14" s="24">
        <f t="shared" si="2"/>
        <v>45.63426</v>
      </c>
      <c r="H14" s="6">
        <v>63.768</v>
      </c>
      <c r="I14" s="6">
        <v>1929.78296</v>
      </c>
      <c r="J14" s="24">
        <f t="shared" si="3"/>
        <v>123.0584</v>
      </c>
      <c r="K14" s="26">
        <f t="shared" si="4"/>
        <v>168.69266</v>
      </c>
    </row>
    <row r="15" spans="1:11" ht="25.5" customHeight="1">
      <c r="A15" s="44" t="s">
        <v>21</v>
      </c>
      <c r="B15" s="5">
        <f t="shared" si="1"/>
        <v>105.47</v>
      </c>
      <c r="C15" s="6">
        <v>1080.959</v>
      </c>
      <c r="D15" s="7">
        <f t="shared" si="0"/>
        <v>114.00874573000002</v>
      </c>
      <c r="E15" s="17">
        <v>45.322</v>
      </c>
      <c r="F15" s="6">
        <v>988.268</v>
      </c>
      <c r="G15" s="24">
        <f t="shared" si="2"/>
        <v>44.79028</v>
      </c>
      <c r="H15" s="6">
        <v>70.889</v>
      </c>
      <c r="I15" s="6">
        <v>1920.53295</v>
      </c>
      <c r="J15" s="24">
        <f t="shared" si="3"/>
        <v>136.14466</v>
      </c>
      <c r="K15" s="26">
        <f t="shared" si="4"/>
        <v>180.93493999999998</v>
      </c>
    </row>
    <row r="16" spans="1:11" ht="25.5" customHeight="1">
      <c r="A16" s="44" t="s">
        <v>22</v>
      </c>
      <c r="B16" s="5">
        <f t="shared" si="1"/>
        <v>105.47</v>
      </c>
      <c r="C16" s="6">
        <v>1312.819</v>
      </c>
      <c r="D16" s="7">
        <f t="shared" si="0"/>
        <v>138.46301992999997</v>
      </c>
      <c r="E16" s="17">
        <v>7.213</v>
      </c>
      <c r="F16" s="6">
        <v>988.268</v>
      </c>
      <c r="G16" s="24">
        <f t="shared" si="2"/>
        <v>7.12838</v>
      </c>
      <c r="H16" s="6">
        <v>95.829</v>
      </c>
      <c r="I16" s="6">
        <v>1869.18302</v>
      </c>
      <c r="J16" s="24">
        <f t="shared" si="3"/>
        <v>179.12194</v>
      </c>
      <c r="K16" s="26">
        <f t="shared" si="4"/>
        <v>186.25032</v>
      </c>
    </row>
    <row r="17" spans="1:11" ht="25.5" customHeight="1">
      <c r="A17" s="44" t="s">
        <v>23</v>
      </c>
      <c r="B17" s="5">
        <f t="shared" si="1"/>
        <v>105.47</v>
      </c>
      <c r="C17" s="6">
        <v>1400.823</v>
      </c>
      <c r="D17" s="7">
        <f t="shared" si="0"/>
        <v>147.74480181</v>
      </c>
      <c r="E17" s="17">
        <v>13.294</v>
      </c>
      <c r="F17" s="6">
        <v>988.268</v>
      </c>
      <c r="G17" s="24">
        <f t="shared" si="2"/>
        <v>13.13803</v>
      </c>
      <c r="H17" s="6">
        <v>97.492</v>
      </c>
      <c r="I17" s="6">
        <v>2009.31297</v>
      </c>
      <c r="J17" s="24">
        <f t="shared" si="3"/>
        <v>195.89194</v>
      </c>
      <c r="K17" s="26">
        <f t="shared" si="4"/>
        <v>209.02997</v>
      </c>
    </row>
    <row r="18" spans="1:11" ht="25.5" customHeight="1">
      <c r="A18" s="44" t="s">
        <v>24</v>
      </c>
      <c r="B18" s="5">
        <f t="shared" si="1"/>
        <v>105.47</v>
      </c>
      <c r="C18" s="6">
        <v>1299.705</v>
      </c>
      <c r="D18" s="7">
        <f t="shared" si="0"/>
        <v>137.07988634999998</v>
      </c>
      <c r="E18" s="17">
        <v>15.975</v>
      </c>
      <c r="F18" s="6">
        <v>988.268</v>
      </c>
      <c r="G18" s="24">
        <f t="shared" si="2"/>
        <v>15.78758</v>
      </c>
      <c r="H18" s="6">
        <v>90.525</v>
      </c>
      <c r="I18" s="6">
        <v>1986.87302</v>
      </c>
      <c r="J18" s="24">
        <f t="shared" si="3"/>
        <v>179.86168</v>
      </c>
      <c r="K18" s="26">
        <f t="shared" si="4"/>
        <v>195.64926</v>
      </c>
    </row>
    <row r="19" spans="1:11" ht="25.5" customHeight="1">
      <c r="A19" s="44" t="s">
        <v>25</v>
      </c>
      <c r="B19" s="5">
        <f t="shared" si="1"/>
        <v>105.47</v>
      </c>
      <c r="C19" s="6">
        <v>1668.2</v>
      </c>
      <c r="D19" s="7">
        <f t="shared" si="0"/>
        <v>175.945054</v>
      </c>
      <c r="E19" s="17">
        <v>7.376</v>
      </c>
      <c r="F19" s="6">
        <v>988.268</v>
      </c>
      <c r="G19" s="24">
        <f t="shared" si="2"/>
        <v>7.28946</v>
      </c>
      <c r="H19" s="6">
        <v>74.579</v>
      </c>
      <c r="I19" s="6">
        <v>1915.23297</v>
      </c>
      <c r="J19" s="24">
        <f t="shared" si="3"/>
        <v>142.83616</v>
      </c>
      <c r="K19" s="26">
        <f t="shared" si="4"/>
        <v>150.12562</v>
      </c>
    </row>
    <row r="20" spans="1:11" ht="25.5" customHeight="1">
      <c r="A20" s="44" t="s">
        <v>26</v>
      </c>
      <c r="B20" s="5">
        <f t="shared" si="1"/>
        <v>105.47</v>
      </c>
      <c r="C20" s="6">
        <v>1681.155</v>
      </c>
      <c r="D20" s="7">
        <f t="shared" si="0"/>
        <v>177.31141785</v>
      </c>
      <c r="E20" s="17">
        <v>12.042</v>
      </c>
      <c r="F20" s="6">
        <v>988.268</v>
      </c>
      <c r="G20" s="24">
        <f t="shared" si="2"/>
        <v>11.90072</v>
      </c>
      <c r="H20" s="6">
        <v>88.311</v>
      </c>
      <c r="I20" s="6">
        <v>1905.10299</v>
      </c>
      <c r="J20" s="24">
        <f t="shared" si="3"/>
        <v>168.24155</v>
      </c>
      <c r="K20" s="26">
        <f>G20+J20</f>
        <v>180.14227</v>
      </c>
    </row>
    <row r="21" spans="1:11" ht="25.5" customHeight="1" thickBot="1">
      <c r="A21" s="46" t="s">
        <v>27</v>
      </c>
      <c r="B21" s="11">
        <f>$B$9</f>
        <v>105.47</v>
      </c>
      <c r="C21" s="12">
        <v>2043.921</v>
      </c>
      <c r="D21" s="13">
        <f>B21*C21/1000</f>
        <v>215.57234787</v>
      </c>
      <c r="E21" s="18">
        <v>10.181</v>
      </c>
      <c r="F21" s="12">
        <v>988.268</v>
      </c>
      <c r="G21" s="25">
        <f t="shared" si="2"/>
        <v>10.06156</v>
      </c>
      <c r="H21" s="12">
        <v>117.086</v>
      </c>
      <c r="I21" s="12">
        <v>1871.08296</v>
      </c>
      <c r="J21" s="25">
        <f t="shared" si="3"/>
        <v>219.07762</v>
      </c>
      <c r="K21" s="27">
        <f>G21+J21</f>
        <v>229.13918</v>
      </c>
    </row>
    <row r="22" spans="1:11" ht="25.5" customHeight="1" thickTop="1">
      <c r="A22" s="31" t="s">
        <v>13</v>
      </c>
      <c r="B22" s="19">
        <v>105.47</v>
      </c>
      <c r="C22" s="20">
        <f>SUM(C23:C34)</f>
        <v>6268.722</v>
      </c>
      <c r="D22" s="21">
        <f>SUM(D23:D34)</f>
        <v>661.1621093400001</v>
      </c>
      <c r="E22" s="22">
        <f>SUM(E23:E34)</f>
        <v>48.306</v>
      </c>
      <c r="F22" s="16">
        <f>G22*1000/E22</f>
        <v>1057.1512855545898</v>
      </c>
      <c r="G22" s="28">
        <f>SUM(G23:G34)</f>
        <v>51.066750000000006</v>
      </c>
      <c r="H22" s="23">
        <f>SUM(H23:H34)</f>
        <v>115.235</v>
      </c>
      <c r="I22" s="16">
        <f>J22*1000/H22</f>
        <v>1830.3405215429339</v>
      </c>
      <c r="J22" s="28">
        <f>SUM(J23:J34)</f>
        <v>210.91929</v>
      </c>
      <c r="K22" s="29">
        <f>SUM(K23:K34)</f>
        <v>261.98604</v>
      </c>
    </row>
    <row r="23" spans="1:11" ht="25.5" customHeight="1">
      <c r="A23" s="44" t="s">
        <v>16</v>
      </c>
      <c r="B23" s="5">
        <f aca="true" t="shared" si="5" ref="B23:B34">$B$9</f>
        <v>105.47</v>
      </c>
      <c r="C23" s="6">
        <v>483.828</v>
      </c>
      <c r="D23" s="7">
        <f aca="true" t="shared" si="6" ref="D23:D31">B23*C23/1000</f>
        <v>51.02933916</v>
      </c>
      <c r="E23" s="17">
        <v>14.059</v>
      </c>
      <c r="F23" s="6">
        <v>1057.15129</v>
      </c>
      <c r="G23" s="24">
        <f t="shared" si="2"/>
        <v>14.86249</v>
      </c>
      <c r="H23" s="6">
        <v>21.989</v>
      </c>
      <c r="I23" s="6">
        <v>1685.58097</v>
      </c>
      <c r="J23" s="24">
        <f t="shared" si="3"/>
        <v>37.06424</v>
      </c>
      <c r="K23" s="26">
        <f aca="true" t="shared" si="7" ref="K23:K31">G23+J23</f>
        <v>51.92673</v>
      </c>
    </row>
    <row r="24" spans="1:11" ht="25.5" customHeight="1">
      <c r="A24" s="44" t="s">
        <v>17</v>
      </c>
      <c r="B24" s="5">
        <f t="shared" si="5"/>
        <v>105.47</v>
      </c>
      <c r="C24" s="6">
        <v>457.82</v>
      </c>
      <c r="D24" s="7">
        <f t="shared" si="6"/>
        <v>48.2862754</v>
      </c>
      <c r="E24" s="17">
        <v>5.073</v>
      </c>
      <c r="F24" s="6">
        <v>1057.15129</v>
      </c>
      <c r="G24" s="24">
        <f t="shared" si="2"/>
        <v>5.36293</v>
      </c>
      <c r="H24" s="6">
        <v>7.301</v>
      </c>
      <c r="I24" s="6">
        <v>1751.14094</v>
      </c>
      <c r="J24" s="24">
        <f t="shared" si="3"/>
        <v>12.78508</v>
      </c>
      <c r="K24" s="26">
        <f t="shared" si="7"/>
        <v>18.14801</v>
      </c>
    </row>
    <row r="25" spans="1:11" ht="25.5" customHeight="1">
      <c r="A25" s="55" t="s">
        <v>18</v>
      </c>
      <c r="B25" s="5">
        <f t="shared" si="5"/>
        <v>105.47</v>
      </c>
      <c r="C25" s="6">
        <v>498.8</v>
      </c>
      <c r="D25" s="7">
        <f t="shared" si="6"/>
        <v>52.608436000000005</v>
      </c>
      <c r="E25" s="51">
        <v>3.813</v>
      </c>
      <c r="F25" s="6">
        <v>1057.15129</v>
      </c>
      <c r="G25" s="52">
        <f t="shared" si="2"/>
        <v>4.03092</v>
      </c>
      <c r="H25" s="53">
        <v>7.742</v>
      </c>
      <c r="I25" s="6">
        <v>1773.54043</v>
      </c>
      <c r="J25" s="52">
        <f t="shared" si="3"/>
        <v>13.73075</v>
      </c>
      <c r="K25" s="54">
        <f t="shared" si="7"/>
        <v>17.761670000000002</v>
      </c>
    </row>
    <row r="26" spans="1:11" ht="25.5" customHeight="1">
      <c r="A26" s="55" t="s">
        <v>19</v>
      </c>
      <c r="B26" s="5">
        <f t="shared" si="5"/>
        <v>105.47</v>
      </c>
      <c r="C26" s="6">
        <v>438.474</v>
      </c>
      <c r="D26" s="7">
        <f t="shared" si="6"/>
        <v>46.24585278</v>
      </c>
      <c r="E26" s="51">
        <v>2.658</v>
      </c>
      <c r="F26" s="6">
        <v>1057.15129</v>
      </c>
      <c r="G26" s="52">
        <f t="shared" si="2"/>
        <v>2.80991</v>
      </c>
      <c r="H26" s="53">
        <v>4.935</v>
      </c>
      <c r="I26" s="6">
        <v>1921.57042</v>
      </c>
      <c r="J26" s="52">
        <f t="shared" si="3"/>
        <v>9.48295</v>
      </c>
      <c r="K26" s="54">
        <f t="shared" si="7"/>
        <v>12.292860000000001</v>
      </c>
    </row>
    <row r="27" spans="1:11" ht="25.5" customHeight="1">
      <c r="A27" s="44" t="s">
        <v>20</v>
      </c>
      <c r="B27" s="5">
        <f t="shared" si="5"/>
        <v>105.47</v>
      </c>
      <c r="C27" s="6">
        <v>501.272</v>
      </c>
      <c r="D27" s="7">
        <f t="shared" si="6"/>
        <v>52.86915784</v>
      </c>
      <c r="E27" s="17">
        <v>10.677</v>
      </c>
      <c r="F27" s="6">
        <v>1057.15129</v>
      </c>
      <c r="G27" s="24">
        <f t="shared" si="2"/>
        <v>11.2872</v>
      </c>
      <c r="H27" s="6">
        <v>18.981</v>
      </c>
      <c r="I27" s="6">
        <v>1809.0912</v>
      </c>
      <c r="J27" s="24">
        <f t="shared" si="3"/>
        <v>34.33836</v>
      </c>
      <c r="K27" s="26">
        <f t="shared" si="7"/>
        <v>45.62556</v>
      </c>
    </row>
    <row r="28" spans="1:11" ht="25.5" customHeight="1">
      <c r="A28" s="44" t="s">
        <v>21</v>
      </c>
      <c r="B28" s="5">
        <f t="shared" si="5"/>
        <v>105.47</v>
      </c>
      <c r="C28" s="6">
        <v>508.456</v>
      </c>
      <c r="D28" s="7">
        <f t="shared" si="6"/>
        <v>53.62685432</v>
      </c>
      <c r="E28" s="17">
        <v>2.733</v>
      </c>
      <c r="F28" s="6">
        <v>1057.15129</v>
      </c>
      <c r="G28" s="24">
        <f t="shared" si="2"/>
        <v>2.88919</v>
      </c>
      <c r="H28" s="6">
        <v>5.549</v>
      </c>
      <c r="I28" s="6">
        <v>1865.38115</v>
      </c>
      <c r="J28" s="24">
        <f t="shared" si="3"/>
        <v>10.351</v>
      </c>
      <c r="K28" s="26">
        <f t="shared" si="7"/>
        <v>13.240190000000002</v>
      </c>
    </row>
    <row r="29" spans="1:11" ht="25.5" customHeight="1">
      <c r="A29" s="44" t="s">
        <v>22</v>
      </c>
      <c r="B29" s="5">
        <f t="shared" si="5"/>
        <v>105.47</v>
      </c>
      <c r="C29" s="6">
        <v>559.792</v>
      </c>
      <c r="D29" s="7">
        <f t="shared" si="6"/>
        <v>59.04126224</v>
      </c>
      <c r="E29" s="17">
        <v>1.847</v>
      </c>
      <c r="F29" s="6">
        <v>1057.15129</v>
      </c>
      <c r="G29" s="24">
        <f t="shared" si="2"/>
        <v>1.95256</v>
      </c>
      <c r="H29" s="6">
        <v>10.467</v>
      </c>
      <c r="I29" s="6">
        <v>1892.96073</v>
      </c>
      <c r="J29" s="24">
        <f t="shared" si="3"/>
        <v>19.81362</v>
      </c>
      <c r="K29" s="26">
        <f t="shared" si="7"/>
        <v>21.76618</v>
      </c>
    </row>
    <row r="30" spans="1:11" ht="25.5" customHeight="1">
      <c r="A30" s="44" t="s">
        <v>23</v>
      </c>
      <c r="B30" s="5">
        <f t="shared" si="5"/>
        <v>105.47</v>
      </c>
      <c r="C30" s="6">
        <v>596.656</v>
      </c>
      <c r="D30" s="7">
        <f t="shared" si="6"/>
        <v>62.92930832</v>
      </c>
      <c r="E30" s="17">
        <v>0.934</v>
      </c>
      <c r="F30" s="6">
        <v>1057.15129</v>
      </c>
      <c r="G30" s="24">
        <f t="shared" si="2"/>
        <v>0.98738</v>
      </c>
      <c r="H30" s="6">
        <v>6.254</v>
      </c>
      <c r="I30" s="6">
        <v>2022.49121</v>
      </c>
      <c r="J30" s="24">
        <f t="shared" si="3"/>
        <v>12.64866</v>
      </c>
      <c r="K30" s="26">
        <f t="shared" si="7"/>
        <v>13.63604</v>
      </c>
    </row>
    <row r="31" spans="1:11" ht="25.5" customHeight="1">
      <c r="A31" s="44" t="s">
        <v>24</v>
      </c>
      <c r="B31" s="5">
        <f t="shared" si="5"/>
        <v>105.47</v>
      </c>
      <c r="C31" s="6">
        <v>485.672</v>
      </c>
      <c r="D31" s="7">
        <f t="shared" si="6"/>
        <v>51.22382584</v>
      </c>
      <c r="E31" s="17">
        <v>1.786</v>
      </c>
      <c r="F31" s="6">
        <v>1057.15129</v>
      </c>
      <c r="G31" s="24">
        <f t="shared" si="2"/>
        <v>1.88807</v>
      </c>
      <c r="H31" s="6">
        <v>8.137</v>
      </c>
      <c r="I31" s="6">
        <v>1925.3607</v>
      </c>
      <c r="J31" s="24">
        <f t="shared" si="3"/>
        <v>15.66666</v>
      </c>
      <c r="K31" s="26">
        <f t="shared" si="7"/>
        <v>17.55473</v>
      </c>
    </row>
    <row r="32" spans="1:11" ht="25.5" customHeight="1">
      <c r="A32" s="44" t="s">
        <v>25</v>
      </c>
      <c r="B32" s="5">
        <f t="shared" si="5"/>
        <v>105.47</v>
      </c>
      <c r="C32" s="6">
        <v>551.088</v>
      </c>
      <c r="D32" s="7">
        <f>B32*C32/1000</f>
        <v>58.12325136</v>
      </c>
      <c r="E32" s="17">
        <v>3.287</v>
      </c>
      <c r="F32" s="6">
        <v>1057.15129</v>
      </c>
      <c r="G32" s="24">
        <f>ROUND(E32*F32/1000,5)</f>
        <v>3.47486</v>
      </c>
      <c r="H32" s="6">
        <v>17.258</v>
      </c>
      <c r="I32" s="6">
        <v>1875.26075</v>
      </c>
      <c r="J32" s="24">
        <f>ROUND(H32*I32/1000,5)</f>
        <v>32.36325</v>
      </c>
      <c r="K32" s="26">
        <f>G32+J32</f>
        <v>35.83811</v>
      </c>
    </row>
    <row r="33" spans="1:11" ht="25.5" customHeight="1">
      <c r="A33" s="44" t="s">
        <v>26</v>
      </c>
      <c r="B33" s="5">
        <f t="shared" si="5"/>
        <v>105.47</v>
      </c>
      <c r="C33" s="6">
        <v>562.972</v>
      </c>
      <c r="D33" s="7">
        <f>B33*C33/1000</f>
        <v>59.376656839999995</v>
      </c>
      <c r="E33" s="17">
        <v>0.646</v>
      </c>
      <c r="F33" s="6">
        <v>1057.15129</v>
      </c>
      <c r="G33" s="24">
        <f>ROUND(E33*F33/1000,5)</f>
        <v>0.68292</v>
      </c>
      <c r="H33" s="6">
        <v>2.753</v>
      </c>
      <c r="I33" s="6">
        <v>1914.2717</v>
      </c>
      <c r="J33" s="24">
        <f>ROUND(H33*I33/1000,5)</f>
        <v>5.26999</v>
      </c>
      <c r="K33" s="26">
        <f>G33+J33</f>
        <v>5.95291</v>
      </c>
    </row>
    <row r="34" spans="1:11" ht="25.5" customHeight="1" thickBot="1">
      <c r="A34" s="45" t="s">
        <v>27</v>
      </c>
      <c r="B34" s="32">
        <f t="shared" si="5"/>
        <v>105.47</v>
      </c>
      <c r="C34" s="33">
        <v>623.892</v>
      </c>
      <c r="D34" s="34">
        <f>B34*C34/1000</f>
        <v>65.80188924000001</v>
      </c>
      <c r="E34" s="35">
        <v>0.793</v>
      </c>
      <c r="F34" s="33">
        <v>1057.15129</v>
      </c>
      <c r="G34" s="36">
        <f>ROUND(E34*F34/1000,5)</f>
        <v>0.83832</v>
      </c>
      <c r="H34" s="33">
        <v>3.869</v>
      </c>
      <c r="I34" s="33">
        <v>1913.86146</v>
      </c>
      <c r="J34" s="36">
        <f>ROUND(H34*I34/1000,5)</f>
        <v>7.40473</v>
      </c>
      <c r="K34" s="37">
        <f>G34+J34</f>
        <v>8.24305</v>
      </c>
    </row>
    <row r="35" spans="1:11" ht="25.5" customHeight="1" thickBot="1">
      <c r="A35" s="38" t="s">
        <v>4</v>
      </c>
      <c r="B35" s="39">
        <v>105.47</v>
      </c>
      <c r="C35" s="40">
        <f>C9+C22</f>
        <v>22215.787000000004</v>
      </c>
      <c r="D35" s="41">
        <f>D9+D22</f>
        <v>2343.09905489</v>
      </c>
      <c r="E35" s="42">
        <f>E9+E22</f>
        <v>381.98499999999996</v>
      </c>
      <c r="F35" s="40">
        <f>G35*1000/E35</f>
        <v>996.9789651426105</v>
      </c>
      <c r="G35" s="40">
        <f>G9+G22</f>
        <v>380.83101</v>
      </c>
      <c r="H35" s="40">
        <f>H9+H22</f>
        <v>1241.3089999999997</v>
      </c>
      <c r="I35" s="40">
        <f>J35*1000/H35</f>
        <v>1829.475980597901</v>
      </c>
      <c r="J35" s="43">
        <f>J9+J22</f>
        <v>2270.9449999999997</v>
      </c>
      <c r="K35" s="41">
        <f>K9+K22</f>
        <v>2651.7760099999996</v>
      </c>
    </row>
    <row r="36" spans="1:11" ht="25.5" customHeight="1">
      <c r="A36" s="47" t="s">
        <v>31</v>
      </c>
      <c r="B36" s="48">
        <f>D35</f>
        <v>2343.09905489</v>
      </c>
      <c r="C36" s="48" t="s">
        <v>15</v>
      </c>
      <c r="D36" s="48">
        <f>G35</f>
        <v>380.83101</v>
      </c>
      <c r="E36" s="48" t="s">
        <v>15</v>
      </c>
      <c r="F36" s="48">
        <f>J35</f>
        <v>2270.9449999999997</v>
      </c>
      <c r="G36" s="1" t="s">
        <v>32</v>
      </c>
      <c r="H36" s="49">
        <f>B36-D36-F36</f>
        <v>-308.67695510999965</v>
      </c>
      <c r="I36" s="49" t="s">
        <v>1</v>
      </c>
      <c r="K36" s="49"/>
    </row>
    <row r="40" spans="5:6" ht="12.75">
      <c r="E40" s="50"/>
      <c r="F40" s="50"/>
    </row>
  </sheetData>
  <sheetProtection/>
  <mergeCells count="12">
    <mergeCell ref="B6:B7"/>
    <mergeCell ref="C6:C7"/>
    <mergeCell ref="K6:K7"/>
    <mergeCell ref="D6:D7"/>
    <mergeCell ref="E6:G6"/>
    <mergeCell ref="H6:J6"/>
    <mergeCell ref="A1:K1"/>
    <mergeCell ref="A2:K2"/>
    <mergeCell ref="A4:A8"/>
    <mergeCell ref="B4:K4"/>
    <mergeCell ref="B5:D5"/>
    <mergeCell ref="E5:K5"/>
  </mergeCells>
  <printOptions/>
  <pageMargins left="0.31" right="0.23" top="0.5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46">
      <selection activeCell="N56" sqref="N56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0.375" style="1" bestFit="1" customWidth="1"/>
    <col min="17" max="19" width="11.375" style="1" customWidth="1"/>
    <col min="20" max="16384" width="9.125" style="1" customWidth="1"/>
  </cols>
  <sheetData>
    <row r="1" spans="1:7" ht="30" customHeight="1">
      <c r="A1" s="121" t="s">
        <v>50</v>
      </c>
      <c r="B1" s="121"/>
      <c r="C1" s="121"/>
      <c r="D1" s="121"/>
      <c r="E1" s="121"/>
      <c r="F1" s="121"/>
      <c r="G1" s="121"/>
    </row>
    <row r="2" spans="1:7" ht="15.75" customHeight="1">
      <c r="A2" s="121" t="s">
        <v>75</v>
      </c>
      <c r="B2" s="121"/>
      <c r="C2" s="121"/>
      <c r="D2" s="121"/>
      <c r="E2" s="121"/>
      <c r="F2" s="121"/>
      <c r="G2" s="121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2" t="s">
        <v>5</v>
      </c>
      <c r="B4" s="125" t="s">
        <v>76</v>
      </c>
      <c r="C4" s="126"/>
      <c r="D4" s="126"/>
      <c r="E4" s="126"/>
      <c r="F4" s="126"/>
      <c r="G4" s="127"/>
    </row>
    <row r="5" spans="1:7" ht="28.5" customHeight="1">
      <c r="A5" s="123"/>
      <c r="B5" s="128" t="s">
        <v>6</v>
      </c>
      <c r="C5" s="129"/>
      <c r="D5" s="130"/>
      <c r="E5" s="131"/>
      <c r="F5" s="131"/>
      <c r="G5" s="132"/>
    </row>
    <row r="6" spans="1:7" ht="20.25" customHeight="1">
      <c r="A6" s="123"/>
      <c r="B6" s="133" t="s">
        <v>7</v>
      </c>
      <c r="C6" s="135" t="s">
        <v>38</v>
      </c>
      <c r="D6" s="137" t="s">
        <v>30</v>
      </c>
      <c r="E6" s="139" t="s">
        <v>3</v>
      </c>
      <c r="F6" s="140"/>
      <c r="G6" s="141"/>
    </row>
    <row r="7" spans="1:9" ht="87.75" customHeight="1">
      <c r="A7" s="123"/>
      <c r="B7" s="134"/>
      <c r="C7" s="136"/>
      <c r="D7" s="138"/>
      <c r="E7" s="14" t="s">
        <v>28</v>
      </c>
      <c r="F7" s="2" t="s">
        <v>7</v>
      </c>
      <c r="G7" s="56" t="s">
        <v>39</v>
      </c>
      <c r="H7" s="60" t="s">
        <v>54</v>
      </c>
      <c r="I7" s="60"/>
    </row>
    <row r="8" spans="1:9" ht="27" customHeight="1" thickBot="1">
      <c r="A8" s="124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92.63168142065742</v>
      </c>
      <c r="C9" s="40">
        <f>C10+C23</f>
        <v>46855.21</v>
      </c>
      <c r="D9" s="41">
        <f>D10+D23</f>
        <v>4340.276885618001</v>
      </c>
      <c r="E9" s="42">
        <f>E10+E23</f>
        <v>956.977</v>
      </c>
      <c r="F9" s="40">
        <f>G9*1000/E9</f>
        <v>3355.853359067146</v>
      </c>
      <c r="G9" s="41">
        <f>G10+G23</f>
        <v>3211.47448</v>
      </c>
      <c r="H9" s="60"/>
      <c r="I9" s="60"/>
    </row>
    <row r="10" spans="1:9" ht="25.5" customHeight="1" thickBot="1">
      <c r="A10" s="38" t="s">
        <v>12</v>
      </c>
      <c r="B10" s="78">
        <f>ROUND(D10*1000/C10,3)</f>
        <v>92.384</v>
      </c>
      <c r="C10" s="79">
        <f>SUM(C11:C22)</f>
        <v>7245.589</v>
      </c>
      <c r="D10" s="80">
        <f>SUM(D11:D22)</f>
        <v>669.3781575910001</v>
      </c>
      <c r="E10" s="81">
        <f>SUM(E11:E22)</f>
        <v>445.085</v>
      </c>
      <c r="F10" s="82">
        <f>G10*1000/E10</f>
        <v>3198.6373389352593</v>
      </c>
      <c r="G10" s="83">
        <f>SUM(G11:G22)</f>
        <v>1423.6654999999998</v>
      </c>
      <c r="H10" s="67"/>
      <c r="I10" s="67"/>
    </row>
    <row r="11" spans="1:14" ht="25.5" customHeight="1">
      <c r="A11" s="44" t="s">
        <v>16</v>
      </c>
      <c r="B11" s="5">
        <v>88.987</v>
      </c>
      <c r="C11" s="6">
        <v>704.652</v>
      </c>
      <c r="D11" s="7">
        <f>B11*C11/1000</f>
        <v>62.704867524</v>
      </c>
      <c r="E11" s="6">
        <v>85.859</v>
      </c>
      <c r="F11" s="6">
        <f aca="true" t="shared" si="0" ref="F11:F22">ROUND(G11*1000/E11,5)</f>
        <v>2992.21212</v>
      </c>
      <c r="G11" s="26">
        <v>256.90834</v>
      </c>
      <c r="H11" s="68">
        <v>2.046294</v>
      </c>
      <c r="I11" s="68"/>
      <c r="J11" s="60"/>
      <c r="K11" s="60"/>
      <c r="L11" s="60"/>
      <c r="M11" s="60"/>
      <c r="N11" s="61"/>
    </row>
    <row r="12" spans="1:14" ht="25.5" customHeight="1">
      <c r="A12" s="44" t="s">
        <v>17</v>
      </c>
      <c r="B12" s="5">
        <v>88.987</v>
      </c>
      <c r="C12" s="6">
        <v>659.596</v>
      </c>
      <c r="D12" s="7">
        <f aca="true" t="shared" si="1" ref="D12:D21">B12*C12/1000</f>
        <v>58.695469251999995</v>
      </c>
      <c r="E12" s="6">
        <v>13.78</v>
      </c>
      <c r="F12" s="6">
        <f t="shared" si="0"/>
        <v>3292.44049</v>
      </c>
      <c r="G12" s="26">
        <v>45.36983</v>
      </c>
      <c r="H12" s="68">
        <v>2.046294</v>
      </c>
      <c r="I12" s="68"/>
      <c r="J12" s="60"/>
      <c r="K12" s="60"/>
      <c r="L12" s="60"/>
      <c r="M12" s="60"/>
      <c r="N12" s="61"/>
    </row>
    <row r="13" spans="1:14" ht="25.5" customHeight="1">
      <c r="A13" s="44" t="s">
        <v>18</v>
      </c>
      <c r="B13" s="5">
        <v>88.987</v>
      </c>
      <c r="C13" s="6">
        <v>603.919</v>
      </c>
      <c r="D13" s="7">
        <f t="shared" si="1"/>
        <v>53.740940052999996</v>
      </c>
      <c r="E13" s="6">
        <v>31.399</v>
      </c>
      <c r="F13" s="6">
        <f t="shared" si="0"/>
        <v>3166.1158</v>
      </c>
      <c r="G13" s="26">
        <v>99.41287</v>
      </c>
      <c r="H13" s="68">
        <v>2.046294</v>
      </c>
      <c r="I13" s="68"/>
      <c r="J13" s="60"/>
      <c r="K13" s="60"/>
      <c r="L13" s="60"/>
      <c r="M13" s="60"/>
      <c r="N13" s="61"/>
    </row>
    <row r="14" spans="1:14" ht="25.5" customHeight="1">
      <c r="A14" s="44" t="s">
        <v>19</v>
      </c>
      <c r="B14" s="5">
        <v>88.987</v>
      </c>
      <c r="C14" s="6">
        <v>597.98</v>
      </c>
      <c r="D14" s="7">
        <f t="shared" si="1"/>
        <v>53.21244626</v>
      </c>
      <c r="E14" s="6">
        <v>50.783</v>
      </c>
      <c r="F14" s="6">
        <f t="shared" si="0"/>
        <v>3449.86807</v>
      </c>
      <c r="G14" s="26">
        <v>175.19465</v>
      </c>
      <c r="H14" s="68">
        <v>2.046294</v>
      </c>
      <c r="I14" s="68"/>
      <c r="J14" s="60"/>
      <c r="K14" s="60"/>
      <c r="L14" s="60"/>
      <c r="M14" s="60"/>
      <c r="N14" s="61"/>
    </row>
    <row r="15" spans="1:14" ht="25.5" customHeight="1">
      <c r="A15" s="44" t="s">
        <v>20</v>
      </c>
      <c r="B15" s="5">
        <v>88.987</v>
      </c>
      <c r="C15" s="6">
        <v>544.13</v>
      </c>
      <c r="D15" s="7">
        <f t="shared" si="1"/>
        <v>48.42049631</v>
      </c>
      <c r="E15" s="6">
        <v>7.523</v>
      </c>
      <c r="F15" s="6">
        <f t="shared" si="0"/>
        <v>3185.71182</v>
      </c>
      <c r="G15" s="26">
        <v>23.96611</v>
      </c>
      <c r="H15" s="68">
        <v>2.046294</v>
      </c>
      <c r="I15" s="68"/>
      <c r="J15" s="60"/>
      <c r="K15" s="60"/>
      <c r="L15" s="60"/>
      <c r="M15" s="60"/>
      <c r="N15" s="61"/>
    </row>
    <row r="16" spans="1:14" ht="25.5" customHeight="1">
      <c r="A16" s="44" t="s">
        <v>21</v>
      </c>
      <c r="B16" s="5">
        <v>88.987</v>
      </c>
      <c r="C16" s="6">
        <v>576.184</v>
      </c>
      <c r="D16" s="7">
        <f t="shared" si="1"/>
        <v>51.272885607999996</v>
      </c>
      <c r="E16" s="6">
        <v>11.785</v>
      </c>
      <c r="F16" s="6">
        <f t="shared" si="0"/>
        <v>3378.81629</v>
      </c>
      <c r="G16" s="26">
        <v>39.81935</v>
      </c>
      <c r="H16" s="68">
        <v>2.046294</v>
      </c>
      <c r="I16" s="68"/>
      <c r="J16" s="60"/>
      <c r="K16" s="60"/>
      <c r="L16" s="60"/>
      <c r="M16" s="60"/>
      <c r="N16" s="61"/>
    </row>
    <row r="17" spans="1:14" ht="25.5" customHeight="1">
      <c r="A17" s="44" t="s">
        <v>22</v>
      </c>
      <c r="B17" s="5">
        <v>95.903</v>
      </c>
      <c r="C17" s="6">
        <v>560.648</v>
      </c>
      <c r="D17" s="7">
        <f>B17*C17/1000</f>
        <v>53.767825144</v>
      </c>
      <c r="E17" s="6">
        <v>1.852</v>
      </c>
      <c r="F17" s="6">
        <f t="shared" si="0"/>
        <v>3135.51836</v>
      </c>
      <c r="G17" s="26">
        <v>5.80698</v>
      </c>
      <c r="H17" s="68">
        <v>2.237633</v>
      </c>
      <c r="I17" s="68"/>
      <c r="J17" s="62"/>
      <c r="K17" s="62"/>
      <c r="L17" s="62"/>
      <c r="M17" s="62"/>
      <c r="N17" s="62"/>
    </row>
    <row r="18" spans="1:14" ht="25.5" customHeight="1">
      <c r="A18" s="44" t="s">
        <v>23</v>
      </c>
      <c r="B18" s="5">
        <v>95.903</v>
      </c>
      <c r="C18" s="6">
        <v>543.494</v>
      </c>
      <c r="D18" s="7">
        <f t="shared" si="1"/>
        <v>52.12270508200001</v>
      </c>
      <c r="E18" s="6">
        <v>26.095</v>
      </c>
      <c r="F18" s="6">
        <f t="shared" si="0"/>
        <v>3186.38436</v>
      </c>
      <c r="G18" s="26">
        <v>83.1487</v>
      </c>
      <c r="H18" s="68">
        <v>2.237633</v>
      </c>
      <c r="I18" s="68"/>
      <c r="J18" s="60"/>
      <c r="K18" s="60"/>
      <c r="L18" s="60"/>
      <c r="M18" s="60"/>
      <c r="N18" s="60"/>
    </row>
    <row r="19" spans="1:14" ht="25.5" customHeight="1">
      <c r="A19" s="44" t="s">
        <v>24</v>
      </c>
      <c r="B19" s="5">
        <v>95.903</v>
      </c>
      <c r="C19" s="6">
        <v>546.226</v>
      </c>
      <c r="D19" s="7">
        <f t="shared" si="1"/>
        <v>52.38471207800001</v>
      </c>
      <c r="E19" s="6">
        <v>50.053</v>
      </c>
      <c r="F19" s="6">
        <f t="shared" si="0"/>
        <v>3313.78798</v>
      </c>
      <c r="G19" s="26">
        <v>165.86503</v>
      </c>
      <c r="H19" s="68">
        <v>2.237633</v>
      </c>
      <c r="I19" s="68"/>
      <c r="J19" s="60"/>
      <c r="K19" s="60"/>
      <c r="L19" s="60"/>
      <c r="M19" s="60"/>
      <c r="N19" s="61"/>
    </row>
    <row r="20" spans="1:14" ht="25.5" customHeight="1">
      <c r="A20" s="44" t="s">
        <v>25</v>
      </c>
      <c r="B20" s="5">
        <v>95.903</v>
      </c>
      <c r="C20" s="6">
        <v>633.905</v>
      </c>
      <c r="D20" s="7">
        <f t="shared" si="1"/>
        <v>60.793391215</v>
      </c>
      <c r="E20" s="6">
        <v>23.002</v>
      </c>
      <c r="F20" s="6">
        <f t="shared" si="0"/>
        <v>3411.26424</v>
      </c>
      <c r="G20" s="26">
        <v>78.4659</v>
      </c>
      <c r="H20" s="68">
        <v>2.237633</v>
      </c>
      <c r="I20" s="68"/>
      <c r="J20" s="60"/>
      <c r="K20" s="60"/>
      <c r="L20" s="60"/>
      <c r="M20" s="60"/>
      <c r="N20" s="61"/>
    </row>
    <row r="21" spans="1:14" ht="25.5" customHeight="1">
      <c r="A21" s="44" t="s">
        <v>26</v>
      </c>
      <c r="B21" s="5">
        <v>95.903</v>
      </c>
      <c r="C21" s="6">
        <v>628.989</v>
      </c>
      <c r="D21" s="7">
        <f t="shared" si="1"/>
        <v>60.321932067000006</v>
      </c>
      <c r="E21" s="6">
        <v>45.547</v>
      </c>
      <c r="F21" s="6">
        <f t="shared" si="0"/>
        <v>2885.61596</v>
      </c>
      <c r="G21" s="26">
        <v>131.43115</v>
      </c>
      <c r="H21" s="68">
        <v>2.237633</v>
      </c>
      <c r="I21" s="68"/>
      <c r="J21" s="60"/>
      <c r="K21" s="60"/>
      <c r="L21" s="60"/>
      <c r="M21" s="60"/>
      <c r="N21" s="61"/>
    </row>
    <row r="22" spans="1:14" ht="25.5" customHeight="1" thickBot="1">
      <c r="A22" s="72" t="s">
        <v>27</v>
      </c>
      <c r="B22" s="5">
        <v>95.903</v>
      </c>
      <c r="C22" s="74">
        <v>645.866</v>
      </c>
      <c r="D22" s="75">
        <f>B22*C22/1000</f>
        <v>61.940486998</v>
      </c>
      <c r="E22" s="74">
        <v>97.407</v>
      </c>
      <c r="F22" s="74">
        <f t="shared" si="0"/>
        <v>3267.49197</v>
      </c>
      <c r="G22" s="76">
        <v>318.27659</v>
      </c>
      <c r="H22" s="68">
        <v>2.237633</v>
      </c>
      <c r="I22" s="68"/>
      <c r="J22" s="60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92.677</v>
      </c>
      <c r="C23" s="82">
        <f>SUM(C24:C35)</f>
        <v>39609.621</v>
      </c>
      <c r="D23" s="85">
        <f>SUM(D24:D35)</f>
        <v>3670.8987280270007</v>
      </c>
      <c r="E23" s="81">
        <f>SUM(E24:E35)</f>
        <v>511.892</v>
      </c>
      <c r="F23" s="82">
        <f>G23*1000/E23</f>
        <v>3492.551124065233</v>
      </c>
      <c r="G23" s="83">
        <f>SUM(G24:G35)</f>
        <v>1787.8089800000002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110">
        <v>88.987</v>
      </c>
      <c r="C24" s="87">
        <v>2953.826</v>
      </c>
      <c r="D24" s="111">
        <f aca="true" t="shared" si="2" ref="D24:D35">B24*C24/1000</f>
        <v>262.852114262</v>
      </c>
      <c r="E24" s="6">
        <v>3.641</v>
      </c>
      <c r="F24" s="6">
        <f aca="true" t="shared" si="3" ref="F24:F35">ROUND(G24*1000/E24,5)</f>
        <v>3376.82505</v>
      </c>
      <c r="G24" s="26">
        <v>12.29502</v>
      </c>
      <c r="H24" s="68">
        <v>2.415476</v>
      </c>
      <c r="I24" s="68"/>
      <c r="J24" s="60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88.987</v>
      </c>
      <c r="C25" s="6">
        <v>2959.886</v>
      </c>
      <c r="D25" s="7">
        <f t="shared" si="2"/>
        <v>263.391375482</v>
      </c>
      <c r="E25" s="6">
        <v>42.771</v>
      </c>
      <c r="F25" s="6">
        <f t="shared" si="3"/>
        <v>3567.98391</v>
      </c>
      <c r="G25" s="26">
        <v>152.60624</v>
      </c>
      <c r="H25" s="68">
        <v>2.415476</v>
      </c>
      <c r="I25" s="68"/>
      <c r="J25" s="62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88.987</v>
      </c>
      <c r="C26" s="6">
        <v>3003.118</v>
      </c>
      <c r="D26" s="7">
        <f t="shared" si="2"/>
        <v>267.23846146599993</v>
      </c>
      <c r="E26" s="59">
        <v>61.163</v>
      </c>
      <c r="F26" s="6">
        <f t="shared" si="3"/>
        <v>3410.232</v>
      </c>
      <c r="G26" s="26">
        <v>208.58002</v>
      </c>
      <c r="H26" s="68">
        <v>2.415476</v>
      </c>
      <c r="I26" s="68"/>
      <c r="P26" s="63"/>
      <c r="Q26" s="63"/>
      <c r="R26" s="63"/>
      <c r="S26" s="63"/>
    </row>
    <row r="27" spans="1:19" ht="25.5" customHeight="1">
      <c r="A27" s="44" t="s">
        <v>19</v>
      </c>
      <c r="B27" s="5">
        <v>88.987</v>
      </c>
      <c r="C27" s="6">
        <v>3293.127</v>
      </c>
      <c r="D27" s="7">
        <f t="shared" si="2"/>
        <v>293.045492349</v>
      </c>
      <c r="E27" s="59">
        <v>68.008</v>
      </c>
      <c r="F27" s="6">
        <f t="shared" si="3"/>
        <v>3752.80805</v>
      </c>
      <c r="G27" s="26">
        <v>255.22097</v>
      </c>
      <c r="H27" s="68">
        <v>2.415476</v>
      </c>
      <c r="I27" s="68"/>
      <c r="P27" s="63"/>
      <c r="Q27" s="63"/>
      <c r="R27" s="63"/>
      <c r="S27" s="63"/>
    </row>
    <row r="28" spans="1:19" ht="25.5" customHeight="1">
      <c r="A28" s="44" t="s">
        <v>20</v>
      </c>
      <c r="B28" s="5">
        <v>88.987</v>
      </c>
      <c r="C28" s="6">
        <v>3005.704</v>
      </c>
      <c r="D28" s="7">
        <f t="shared" si="2"/>
        <v>267.468581848</v>
      </c>
      <c r="E28" s="6">
        <v>14.679</v>
      </c>
      <c r="F28" s="6">
        <f t="shared" si="3"/>
        <v>3373.43961</v>
      </c>
      <c r="G28" s="26">
        <v>49.51872</v>
      </c>
      <c r="H28" s="68">
        <v>2.415476</v>
      </c>
      <c r="I28" s="68"/>
      <c r="P28" s="63"/>
      <c r="Q28" s="63"/>
      <c r="R28" s="63"/>
      <c r="S28" s="63"/>
    </row>
    <row r="29" spans="1:19" ht="25.5" customHeight="1">
      <c r="A29" s="44" t="s">
        <v>21</v>
      </c>
      <c r="B29" s="5">
        <v>88.987</v>
      </c>
      <c r="C29" s="6">
        <v>3260.735</v>
      </c>
      <c r="D29" s="7">
        <f t="shared" si="2"/>
        <v>290.16302544499996</v>
      </c>
      <c r="E29" s="6">
        <v>68.718</v>
      </c>
      <c r="F29" s="6">
        <f t="shared" si="3"/>
        <v>3563.76</v>
      </c>
      <c r="G29" s="26">
        <v>244.89446</v>
      </c>
      <c r="H29" s="68">
        <v>2.415476</v>
      </c>
      <c r="I29" s="68"/>
      <c r="P29" s="63"/>
      <c r="Q29" s="63"/>
      <c r="R29" s="63"/>
      <c r="S29" s="63"/>
    </row>
    <row r="30" spans="1:19" ht="25.5" customHeight="1">
      <c r="A30" s="44" t="s">
        <v>22</v>
      </c>
      <c r="B30" s="5">
        <v>95.903</v>
      </c>
      <c r="C30" s="6">
        <v>3362.818</v>
      </c>
      <c r="D30" s="7">
        <f t="shared" si="2"/>
        <v>322.50433465400005</v>
      </c>
      <c r="E30" s="6">
        <v>16.615</v>
      </c>
      <c r="F30" s="6">
        <f t="shared" si="3"/>
        <v>3415.81162</v>
      </c>
      <c r="G30" s="26">
        <v>56.75371</v>
      </c>
      <c r="H30" s="68">
        <v>2.605274</v>
      </c>
      <c r="I30" s="68"/>
      <c r="P30" s="63"/>
      <c r="Q30" s="63"/>
      <c r="R30" s="63"/>
      <c r="S30" s="63"/>
    </row>
    <row r="31" spans="1:19" ht="25.5" customHeight="1">
      <c r="A31" s="44" t="s">
        <v>23</v>
      </c>
      <c r="B31" s="5">
        <v>95.903</v>
      </c>
      <c r="C31" s="6">
        <v>3445.471</v>
      </c>
      <c r="D31" s="7">
        <f t="shared" si="2"/>
        <v>330.431005313</v>
      </c>
      <c r="E31" s="6">
        <v>71.56</v>
      </c>
      <c r="F31" s="6">
        <f t="shared" si="3"/>
        <v>3430.0559</v>
      </c>
      <c r="G31" s="26">
        <v>245.4548</v>
      </c>
      <c r="H31" s="68">
        <v>2.605274</v>
      </c>
      <c r="I31" s="68"/>
      <c r="P31" s="63"/>
      <c r="Q31" s="63"/>
      <c r="R31" s="63"/>
      <c r="S31" s="63"/>
    </row>
    <row r="32" spans="1:19" ht="25.5" customHeight="1">
      <c r="A32" s="44" t="s">
        <v>24</v>
      </c>
      <c r="B32" s="5">
        <v>95.903</v>
      </c>
      <c r="C32" s="6">
        <v>3464.165</v>
      </c>
      <c r="D32" s="7">
        <f t="shared" si="2"/>
        <v>332.223815995</v>
      </c>
      <c r="E32" s="6">
        <v>23.476</v>
      </c>
      <c r="F32" s="6">
        <f t="shared" si="3"/>
        <v>3528.12021</v>
      </c>
      <c r="G32" s="26">
        <v>82.82615</v>
      </c>
      <c r="H32" s="68">
        <v>2.605274</v>
      </c>
      <c r="I32" s="68"/>
      <c r="P32" s="63"/>
      <c r="Q32" s="63"/>
      <c r="R32" s="63"/>
      <c r="S32" s="63"/>
    </row>
    <row r="33" spans="1:19" ht="25.5" customHeight="1">
      <c r="A33" s="44" t="s">
        <v>25</v>
      </c>
      <c r="B33" s="5">
        <v>95.903</v>
      </c>
      <c r="C33" s="6">
        <v>3508.769</v>
      </c>
      <c r="D33" s="7">
        <f t="shared" si="2"/>
        <v>336.501473407</v>
      </c>
      <c r="E33" s="6">
        <v>67.05</v>
      </c>
      <c r="F33" s="6">
        <f t="shared" si="3"/>
        <v>3454.65593</v>
      </c>
      <c r="G33" s="26">
        <v>231.63468</v>
      </c>
      <c r="H33" s="68">
        <v>2.605274</v>
      </c>
      <c r="I33" s="68"/>
      <c r="P33" s="63"/>
      <c r="Q33" s="63"/>
      <c r="R33" s="63"/>
      <c r="S33" s="63"/>
    </row>
    <row r="34" spans="1:19" ht="25.5" customHeight="1">
      <c r="A34" s="44" t="s">
        <v>26</v>
      </c>
      <c r="B34" s="5">
        <v>95.903</v>
      </c>
      <c r="C34" s="6">
        <v>3680.379</v>
      </c>
      <c r="D34" s="7">
        <f t="shared" si="2"/>
        <v>352.959387237</v>
      </c>
      <c r="E34" s="6">
        <v>26.423</v>
      </c>
      <c r="F34" s="6">
        <f t="shared" si="3"/>
        <v>3144.44423</v>
      </c>
      <c r="G34" s="26">
        <v>83.08565</v>
      </c>
      <c r="H34" s="68">
        <v>2.605274</v>
      </c>
      <c r="I34" s="68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95.903</v>
      </c>
      <c r="C35" s="79">
        <v>3671.623</v>
      </c>
      <c r="D35" s="80">
        <f t="shared" si="2"/>
        <v>352.119660569</v>
      </c>
      <c r="E35" s="79">
        <v>47.788</v>
      </c>
      <c r="F35" s="79">
        <f t="shared" si="3"/>
        <v>3451.46397</v>
      </c>
      <c r="G35" s="86">
        <v>164.93856</v>
      </c>
      <c r="H35" s="68">
        <v>2.605274</v>
      </c>
      <c r="I35" s="68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1" t="s">
        <v>58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64"/>
      <c r="Q38" s="64"/>
      <c r="R38" s="64"/>
      <c r="S38" s="64"/>
    </row>
    <row r="39" spans="1:19" ht="19.5" customHeight="1">
      <c r="A39" s="121" t="s">
        <v>75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2" t="s">
        <v>5</v>
      </c>
      <c r="B41" s="125" t="s">
        <v>62</v>
      </c>
      <c r="C41" s="126"/>
      <c r="D41" s="126"/>
      <c r="E41" s="126"/>
      <c r="F41" s="126"/>
      <c r="G41" s="127"/>
      <c r="H41" s="125" t="s">
        <v>61</v>
      </c>
      <c r="I41" s="143"/>
      <c r="J41" s="126"/>
      <c r="K41" s="126"/>
      <c r="L41" s="126"/>
      <c r="M41" s="126"/>
      <c r="N41" s="126"/>
      <c r="O41" s="127"/>
      <c r="P41" s="64"/>
      <c r="Q41" s="64"/>
      <c r="R41" s="64"/>
      <c r="S41" s="64"/>
    </row>
    <row r="42" spans="1:19" ht="25.5" customHeight="1">
      <c r="A42" s="123"/>
      <c r="B42" s="128" t="s">
        <v>6</v>
      </c>
      <c r="C42" s="129"/>
      <c r="D42" s="130"/>
      <c r="E42" s="131" t="s">
        <v>60</v>
      </c>
      <c r="F42" s="131"/>
      <c r="G42" s="132"/>
      <c r="H42" s="128" t="s">
        <v>6</v>
      </c>
      <c r="I42" s="144"/>
      <c r="J42" s="129"/>
      <c r="K42" s="130"/>
      <c r="L42" s="131" t="s">
        <v>60</v>
      </c>
      <c r="M42" s="131"/>
      <c r="N42" s="131"/>
      <c r="O42" s="132"/>
      <c r="P42" s="64"/>
      <c r="Q42" s="64"/>
      <c r="R42" s="64"/>
      <c r="S42" s="64"/>
    </row>
    <row r="43" spans="1:19" ht="25.5" customHeight="1">
      <c r="A43" s="123"/>
      <c r="B43" s="133" t="s">
        <v>67</v>
      </c>
      <c r="C43" s="135" t="s">
        <v>63</v>
      </c>
      <c r="D43" s="137" t="s">
        <v>73</v>
      </c>
      <c r="E43" s="133" t="s">
        <v>67</v>
      </c>
      <c r="F43" s="135" t="s">
        <v>63</v>
      </c>
      <c r="G43" s="145" t="s">
        <v>64</v>
      </c>
      <c r="H43" s="133" t="s">
        <v>66</v>
      </c>
      <c r="I43" s="135" t="s">
        <v>65</v>
      </c>
      <c r="J43" s="135" t="s">
        <v>70</v>
      </c>
      <c r="K43" s="137" t="s">
        <v>30</v>
      </c>
      <c r="L43" s="133" t="s">
        <v>66</v>
      </c>
      <c r="M43" s="135" t="s">
        <v>65</v>
      </c>
      <c r="N43" s="135" t="s">
        <v>70</v>
      </c>
      <c r="O43" s="137" t="s">
        <v>39</v>
      </c>
      <c r="P43" s="64"/>
      <c r="Q43" s="64"/>
      <c r="R43" s="64"/>
      <c r="S43" s="64"/>
    </row>
    <row r="44" spans="1:19" ht="82.5" customHeight="1">
      <c r="A44" s="123"/>
      <c r="B44" s="134"/>
      <c r="C44" s="136"/>
      <c r="D44" s="138"/>
      <c r="E44" s="134"/>
      <c r="F44" s="136"/>
      <c r="G44" s="146"/>
      <c r="H44" s="134"/>
      <c r="I44" s="136"/>
      <c r="J44" s="136"/>
      <c r="K44" s="138"/>
      <c r="L44" s="134"/>
      <c r="M44" s="136"/>
      <c r="N44" s="136"/>
      <c r="O44" s="138"/>
      <c r="P44" s="64"/>
      <c r="Q44" s="64"/>
      <c r="R44" s="64"/>
      <c r="S44" s="64"/>
    </row>
    <row r="45" spans="1:19" ht="25.5" customHeight="1" thickBot="1">
      <c r="A45" s="142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3">
        <f>ROUND(D46*1000/C46,2)</f>
        <v>2135170.99</v>
      </c>
      <c r="C46" s="40">
        <f>SUM(C47:C58)/12</f>
        <v>3.142</v>
      </c>
      <c r="D46" s="41">
        <f>SUM(D47:D58)</f>
        <v>6708.7072512084005</v>
      </c>
      <c r="E46" s="99">
        <f>ROUND((G46/1.18)*1000/F46,2)</f>
        <v>2171360.33</v>
      </c>
      <c r="F46" s="100">
        <f>SUM(F47:F58)/12</f>
        <v>3.142</v>
      </c>
      <c r="G46" s="98">
        <f>SUM(G47:G58)</f>
        <v>8050.448700000002</v>
      </c>
      <c r="H46" s="109">
        <f>ROUND(K46*1000/J46,3)</f>
        <v>1820</v>
      </c>
      <c r="I46" s="103"/>
      <c r="J46" s="100">
        <f>SUM(J47:J58)</f>
        <v>954.9999999999999</v>
      </c>
      <c r="K46" s="98">
        <f>SUM(K47:K58)</f>
        <v>1738.1</v>
      </c>
      <c r="L46" s="102">
        <f>1000*(O46/1.18)/N46</f>
        <v>1914.6037064024645</v>
      </c>
      <c r="M46" s="100">
        <f>SUM(M47:M58)</f>
        <v>22368.936</v>
      </c>
      <c r="N46" s="103">
        <f>M46*3.43/100</f>
        <v>767.2545048000002</v>
      </c>
      <c r="O46" s="101">
        <f>SUM(O47:O58)</f>
        <v>1733.4062159999999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173164.15</v>
      </c>
      <c r="C47" s="115">
        <v>3.142</v>
      </c>
      <c r="D47" s="88">
        <f aca="true" t="shared" si="4" ref="D47:D58">B47*C47/1000</f>
        <v>544.0817592999999</v>
      </c>
      <c r="E47" s="90">
        <v>173164.15</v>
      </c>
      <c r="F47" s="87">
        <f>C47</f>
        <v>3.142</v>
      </c>
      <c r="G47" s="105">
        <f>ROUND(E47*F47*1.2/1000,5)</f>
        <v>652.89811</v>
      </c>
      <c r="H47" s="90">
        <v>1820</v>
      </c>
      <c r="I47" s="95">
        <v>0</v>
      </c>
      <c r="J47" s="87">
        <v>85.833</v>
      </c>
      <c r="K47" s="105">
        <f aca="true" t="shared" si="5" ref="K47:K58">H47*J47/1000</f>
        <v>156.21606</v>
      </c>
      <c r="L47" s="113">
        <f>1000*(O47/1.18)/N47</f>
        <v>1749.5593135240415</v>
      </c>
      <c r="M47" s="95">
        <v>1381.545</v>
      </c>
      <c r="N47" s="115">
        <f>ROUND(M47*3.46/100,3)</f>
        <v>47.801</v>
      </c>
      <c r="O47" s="88">
        <f>82.23684*1.2</f>
        <v>98.684208</v>
      </c>
      <c r="P47" s="64"/>
      <c r="Q47" s="64"/>
      <c r="R47" s="64"/>
      <c r="S47" s="64"/>
    </row>
    <row r="48" spans="1:19" ht="25.5" customHeight="1">
      <c r="A48" s="44" t="s">
        <v>17</v>
      </c>
      <c r="B48" s="91">
        <v>173164.15</v>
      </c>
      <c r="C48" s="104">
        <v>3.142</v>
      </c>
      <c r="D48" s="89">
        <f t="shared" si="4"/>
        <v>544.0817592999999</v>
      </c>
      <c r="E48" s="91">
        <v>173164.15</v>
      </c>
      <c r="F48" s="6">
        <f aca="true" t="shared" si="6" ref="F48:F58">C48</f>
        <v>3.142</v>
      </c>
      <c r="G48" s="106">
        <f>ROUND(E48*F48*1.2/1000,5)</f>
        <v>652.89811</v>
      </c>
      <c r="H48" s="108">
        <v>1820</v>
      </c>
      <c r="I48" s="17">
        <v>0</v>
      </c>
      <c r="J48" s="6">
        <v>85.833</v>
      </c>
      <c r="K48" s="106">
        <f t="shared" si="5"/>
        <v>156.21606</v>
      </c>
      <c r="L48" s="112">
        <f aca="true" t="shared" si="7" ref="L48:L58">1000*(O48/1.18)/N48</f>
        <v>2149.108418441528</v>
      </c>
      <c r="M48" s="17">
        <v>1549.813</v>
      </c>
      <c r="N48" s="104">
        <f aca="true" t="shared" si="8" ref="N48:N57">ROUND(M48*3.46/100,3)</f>
        <v>53.624</v>
      </c>
      <c r="O48" s="89">
        <f>113.32306*1.2</f>
        <v>135.987672</v>
      </c>
      <c r="P48" s="64"/>
      <c r="Q48" s="64"/>
      <c r="R48" s="64"/>
      <c r="S48" s="64"/>
    </row>
    <row r="49" spans="1:19" ht="25.5" customHeight="1">
      <c r="A49" s="44" t="s">
        <v>18</v>
      </c>
      <c r="B49" s="91">
        <v>173164.15</v>
      </c>
      <c r="C49" s="104">
        <v>3.142</v>
      </c>
      <c r="D49" s="89">
        <f t="shared" si="4"/>
        <v>544.0817592999999</v>
      </c>
      <c r="E49" s="91">
        <v>173164.15</v>
      </c>
      <c r="F49" s="6">
        <f t="shared" si="6"/>
        <v>3.142</v>
      </c>
      <c r="G49" s="106">
        <f aca="true" t="shared" si="9" ref="G49:G57">ROUND(E49*F49*1.2/1000,5)</f>
        <v>652.89811</v>
      </c>
      <c r="H49" s="108">
        <v>1820</v>
      </c>
      <c r="I49" s="17">
        <v>0</v>
      </c>
      <c r="J49" s="6">
        <v>85.833</v>
      </c>
      <c r="K49" s="106">
        <f t="shared" si="5"/>
        <v>156.21606</v>
      </c>
      <c r="L49" s="112">
        <f>1000*(O49/1.18)/N49</f>
        <v>1821.538904373774</v>
      </c>
      <c r="M49" s="17">
        <v>1531.646</v>
      </c>
      <c r="N49" s="104">
        <f t="shared" si="8"/>
        <v>52.995</v>
      </c>
      <c r="O49" s="89">
        <f>94.92358*1.2</f>
        <v>113.90829599999999</v>
      </c>
      <c r="P49" s="64"/>
      <c r="Q49" s="64"/>
      <c r="R49" s="64"/>
      <c r="S49" s="64"/>
    </row>
    <row r="50" spans="1:19" ht="25.5" customHeight="1">
      <c r="A50" s="44" t="s">
        <v>19</v>
      </c>
      <c r="B50" s="91">
        <v>173164.15</v>
      </c>
      <c r="C50" s="104">
        <v>3.142</v>
      </c>
      <c r="D50" s="89">
        <f t="shared" si="4"/>
        <v>544.0817592999999</v>
      </c>
      <c r="E50" s="91">
        <v>173164.15</v>
      </c>
      <c r="F50" s="6">
        <f t="shared" si="6"/>
        <v>3.142</v>
      </c>
      <c r="G50" s="106">
        <f t="shared" si="9"/>
        <v>652.89811</v>
      </c>
      <c r="H50" s="108">
        <v>1820</v>
      </c>
      <c r="I50" s="17">
        <v>0</v>
      </c>
      <c r="J50" s="6">
        <v>85.833</v>
      </c>
      <c r="K50" s="106">
        <f t="shared" si="5"/>
        <v>156.21606</v>
      </c>
      <c r="L50" s="112">
        <f t="shared" si="7"/>
        <v>2527.796406480586</v>
      </c>
      <c r="M50" s="17">
        <v>1972.066</v>
      </c>
      <c r="N50" s="104">
        <f t="shared" si="8"/>
        <v>68.233</v>
      </c>
      <c r="O50" s="89">
        <f>169.60448*1.2</f>
        <v>203.525376</v>
      </c>
      <c r="P50" s="64"/>
      <c r="Q50" s="64"/>
      <c r="R50" s="64"/>
      <c r="S50" s="64"/>
    </row>
    <row r="51" spans="1:19" ht="25.5" customHeight="1">
      <c r="A51" s="44" t="s">
        <v>20</v>
      </c>
      <c r="B51" s="91">
        <v>173164.15</v>
      </c>
      <c r="C51" s="104">
        <v>3.142</v>
      </c>
      <c r="D51" s="89">
        <f t="shared" si="4"/>
        <v>544.0817592999999</v>
      </c>
      <c r="E51" s="91">
        <v>173164.15</v>
      </c>
      <c r="F51" s="6">
        <f t="shared" si="6"/>
        <v>3.142</v>
      </c>
      <c r="G51" s="106">
        <f t="shared" si="9"/>
        <v>652.89811</v>
      </c>
      <c r="H51" s="108">
        <v>1820</v>
      </c>
      <c r="I51" s="17">
        <v>0</v>
      </c>
      <c r="J51" s="6">
        <v>85.833</v>
      </c>
      <c r="K51" s="106">
        <f t="shared" si="5"/>
        <v>156.21606</v>
      </c>
      <c r="L51" s="112">
        <f t="shared" si="7"/>
        <v>2236.8812762623743</v>
      </c>
      <c r="M51" s="17">
        <v>1623.232</v>
      </c>
      <c r="N51" s="104">
        <f t="shared" si="8"/>
        <v>56.164</v>
      </c>
      <c r="O51" s="89">
        <f>123.53833*1.2</f>
        <v>148.245996</v>
      </c>
      <c r="P51" s="64"/>
      <c r="Q51" s="64"/>
      <c r="R51" s="64"/>
      <c r="S51" s="64"/>
    </row>
    <row r="52" spans="1:19" ht="25.5" customHeight="1">
      <c r="A52" s="44" t="s">
        <v>21</v>
      </c>
      <c r="B52" s="91">
        <v>173164.15</v>
      </c>
      <c r="C52" s="104">
        <v>3.142</v>
      </c>
      <c r="D52" s="89">
        <f t="shared" si="4"/>
        <v>544.0817592999999</v>
      </c>
      <c r="E52" s="91">
        <v>173164.15</v>
      </c>
      <c r="F52" s="6">
        <f t="shared" si="6"/>
        <v>3.142</v>
      </c>
      <c r="G52" s="106">
        <f>ROUND(E52*F52*1.2/1000,5)</f>
        <v>652.89811</v>
      </c>
      <c r="H52" s="108">
        <v>1820</v>
      </c>
      <c r="I52" s="17">
        <v>0</v>
      </c>
      <c r="J52" s="6">
        <v>85.835</v>
      </c>
      <c r="K52" s="106">
        <f t="shared" si="5"/>
        <v>156.2197</v>
      </c>
      <c r="L52" s="112">
        <f t="shared" si="7"/>
        <v>2258.9695373618456</v>
      </c>
      <c r="M52" s="17">
        <v>1898.028</v>
      </c>
      <c r="N52" s="104">
        <f t="shared" si="8"/>
        <v>65.672</v>
      </c>
      <c r="O52" s="89">
        <f>145.87853*1.2</f>
        <v>175.054236</v>
      </c>
      <c r="P52" s="64"/>
      <c r="Q52" s="64"/>
      <c r="R52" s="64"/>
      <c r="S52" s="64"/>
    </row>
    <row r="53" spans="1:19" ht="25.5" customHeight="1">
      <c r="A53" s="44" t="s">
        <v>22</v>
      </c>
      <c r="B53" s="91">
        <v>182697.6817</v>
      </c>
      <c r="C53" s="104">
        <v>3.142</v>
      </c>
      <c r="D53" s="89">
        <f t="shared" si="4"/>
        <v>574.0361159014</v>
      </c>
      <c r="E53" s="91">
        <v>182697.6817</v>
      </c>
      <c r="F53" s="6">
        <f t="shared" si="6"/>
        <v>3.142</v>
      </c>
      <c r="G53" s="106">
        <f t="shared" si="9"/>
        <v>688.84334</v>
      </c>
      <c r="H53" s="108">
        <v>1820</v>
      </c>
      <c r="I53" s="17">
        <v>0</v>
      </c>
      <c r="J53" s="6">
        <v>73.333</v>
      </c>
      <c r="K53" s="106">
        <f t="shared" si="5"/>
        <v>133.46606</v>
      </c>
      <c r="L53" s="112">
        <f t="shared" si="7"/>
        <v>1743.5898508211708</v>
      </c>
      <c r="M53" s="17">
        <v>1967.861</v>
      </c>
      <c r="N53" s="104">
        <f t="shared" si="8"/>
        <v>68.088</v>
      </c>
      <c r="O53" s="89">
        <f>116.73892*1.2</f>
        <v>140.086704</v>
      </c>
      <c r="P53" s="64"/>
      <c r="Q53" s="64"/>
      <c r="R53" s="64"/>
      <c r="S53" s="64"/>
    </row>
    <row r="54" spans="1:19" ht="25.5" customHeight="1">
      <c r="A54" s="44" t="s">
        <v>23</v>
      </c>
      <c r="B54" s="91">
        <v>182697.6817</v>
      </c>
      <c r="C54" s="104">
        <v>3.142</v>
      </c>
      <c r="D54" s="89">
        <f t="shared" si="4"/>
        <v>574.0361159014</v>
      </c>
      <c r="E54" s="91">
        <v>182697.6817</v>
      </c>
      <c r="F54" s="6">
        <f t="shared" si="6"/>
        <v>3.142</v>
      </c>
      <c r="G54" s="106">
        <f t="shared" si="9"/>
        <v>688.84334</v>
      </c>
      <c r="H54" s="108">
        <v>1820</v>
      </c>
      <c r="I54" s="17">
        <v>0</v>
      </c>
      <c r="J54" s="6">
        <v>73.333</v>
      </c>
      <c r="K54" s="106">
        <f t="shared" si="5"/>
        <v>133.46606</v>
      </c>
      <c r="L54" s="112">
        <f t="shared" si="7"/>
        <v>1943.5626824458536</v>
      </c>
      <c r="M54" s="17">
        <v>2048.107</v>
      </c>
      <c r="N54" s="104">
        <f t="shared" si="8"/>
        <v>70.865</v>
      </c>
      <c r="O54" s="89">
        <f>135.43506*1.2</f>
        <v>162.52207199999998</v>
      </c>
      <c r="P54" s="64"/>
      <c r="Q54" s="64"/>
      <c r="R54" s="64"/>
      <c r="S54" s="64"/>
    </row>
    <row r="55" spans="1:15" ht="25.5" customHeight="1">
      <c r="A55" s="44" t="s">
        <v>24</v>
      </c>
      <c r="B55" s="91">
        <v>182697.6817</v>
      </c>
      <c r="C55" s="104">
        <v>3.142</v>
      </c>
      <c r="D55" s="89">
        <f t="shared" si="4"/>
        <v>574.0361159014</v>
      </c>
      <c r="E55" s="91">
        <v>182697.6817</v>
      </c>
      <c r="F55" s="6">
        <f t="shared" si="6"/>
        <v>3.142</v>
      </c>
      <c r="G55" s="106">
        <f t="shared" si="9"/>
        <v>688.84334</v>
      </c>
      <c r="H55" s="108">
        <v>1820</v>
      </c>
      <c r="I55" s="17">
        <v>0</v>
      </c>
      <c r="J55" s="6">
        <v>73.333</v>
      </c>
      <c r="K55" s="106">
        <f t="shared" si="5"/>
        <v>133.46606</v>
      </c>
      <c r="L55" s="112">
        <f t="shared" si="7"/>
        <v>1689.7931501389464</v>
      </c>
      <c r="M55" s="17">
        <v>2038.999</v>
      </c>
      <c r="N55" s="104">
        <f t="shared" si="8"/>
        <v>70.549</v>
      </c>
      <c r="O55" s="89">
        <f>117.22633*1.2</f>
        <v>140.671596</v>
      </c>
    </row>
    <row r="56" spans="1:15" ht="25.5" customHeight="1">
      <c r="A56" s="44" t="s">
        <v>25</v>
      </c>
      <c r="B56" s="91">
        <v>182697.6817</v>
      </c>
      <c r="C56" s="104">
        <v>3.142</v>
      </c>
      <c r="D56" s="89">
        <f t="shared" si="4"/>
        <v>574.0361159014</v>
      </c>
      <c r="E56" s="91">
        <v>182697.6817</v>
      </c>
      <c r="F56" s="6">
        <f t="shared" si="6"/>
        <v>3.142</v>
      </c>
      <c r="G56" s="106">
        <f t="shared" si="9"/>
        <v>688.84334</v>
      </c>
      <c r="H56" s="108">
        <v>1820</v>
      </c>
      <c r="I56" s="17">
        <v>0</v>
      </c>
      <c r="J56" s="6">
        <v>73.333</v>
      </c>
      <c r="K56" s="106">
        <f t="shared" si="5"/>
        <v>133.46606</v>
      </c>
      <c r="L56" s="112">
        <f t="shared" si="7"/>
        <v>1551.8643784531755</v>
      </c>
      <c r="M56" s="17">
        <v>2075.189</v>
      </c>
      <c r="N56" s="104">
        <f t="shared" si="8"/>
        <v>71.802</v>
      </c>
      <c r="O56" s="89">
        <f>109.56985*1.2</f>
        <v>131.48382</v>
      </c>
    </row>
    <row r="57" spans="1:15" ht="25.5" customHeight="1">
      <c r="A57" s="44" t="s">
        <v>26</v>
      </c>
      <c r="B57" s="91">
        <v>182697.6817</v>
      </c>
      <c r="C57" s="104">
        <v>3.142</v>
      </c>
      <c r="D57" s="89">
        <f t="shared" si="4"/>
        <v>574.0361159014</v>
      </c>
      <c r="E57" s="91">
        <v>182697.6817</v>
      </c>
      <c r="F57" s="6">
        <f t="shared" si="6"/>
        <v>3.142</v>
      </c>
      <c r="G57" s="106">
        <f t="shared" si="9"/>
        <v>688.84334</v>
      </c>
      <c r="H57" s="108">
        <v>1820</v>
      </c>
      <c r="I57" s="17">
        <v>0</v>
      </c>
      <c r="J57" s="6">
        <v>73.333</v>
      </c>
      <c r="K57" s="106">
        <f t="shared" si="5"/>
        <v>133.46606</v>
      </c>
      <c r="L57" s="112">
        <f t="shared" si="7"/>
        <v>1417.4542729611153</v>
      </c>
      <c r="M57" s="17">
        <v>2183.38</v>
      </c>
      <c r="N57" s="104">
        <f t="shared" si="8"/>
        <v>75.545</v>
      </c>
      <c r="O57" s="89">
        <f>105.29689*1.2</f>
        <v>126.356268</v>
      </c>
    </row>
    <row r="58" spans="1:15" ht="25.5" customHeight="1" thickBot="1">
      <c r="A58" s="72" t="s">
        <v>27</v>
      </c>
      <c r="B58" s="94">
        <v>182697.6817</v>
      </c>
      <c r="C58" s="79">
        <v>3.142</v>
      </c>
      <c r="D58" s="76">
        <f t="shared" si="4"/>
        <v>574.0361159014</v>
      </c>
      <c r="E58" s="94">
        <v>182697.6817</v>
      </c>
      <c r="F58" s="79">
        <f t="shared" si="6"/>
        <v>3.142</v>
      </c>
      <c r="G58" s="107">
        <f>ROUND(E58*F58*1.2/1000,5)</f>
        <v>688.84334</v>
      </c>
      <c r="H58" s="92">
        <v>1820</v>
      </c>
      <c r="I58" s="96">
        <v>0</v>
      </c>
      <c r="J58" s="79">
        <v>73.335</v>
      </c>
      <c r="K58" s="107">
        <f t="shared" si="5"/>
        <v>133.4697</v>
      </c>
      <c r="L58" s="114">
        <f t="shared" si="7"/>
        <v>1830.5492208729324</v>
      </c>
      <c r="M58" s="96">
        <v>2099.07</v>
      </c>
      <c r="N58" s="79">
        <f>ROUND(M58*3.46/100,3)</f>
        <v>72.628</v>
      </c>
      <c r="O58" s="86">
        <f>130.73331*1.2</f>
        <v>156.87997199999998</v>
      </c>
    </row>
  </sheetData>
  <sheetProtection/>
  <mergeCells count="33">
    <mergeCell ref="A1:G1"/>
    <mergeCell ref="A2:G2"/>
    <mergeCell ref="A4:A8"/>
    <mergeCell ref="B4:G4"/>
    <mergeCell ref="B5:D5"/>
    <mergeCell ref="E5:G5"/>
    <mergeCell ref="B6:B7"/>
    <mergeCell ref="C6:C7"/>
    <mergeCell ref="D6:D7"/>
    <mergeCell ref="E6:G6"/>
    <mergeCell ref="A38:O38"/>
    <mergeCell ref="A39:O39"/>
    <mergeCell ref="A41:A45"/>
    <mergeCell ref="B41:G41"/>
    <mergeCell ref="H41:O41"/>
    <mergeCell ref="B42:D42"/>
    <mergeCell ref="E42:G42"/>
    <mergeCell ref="H42:K42"/>
    <mergeCell ref="L42:O42"/>
    <mergeCell ref="B43:B44"/>
    <mergeCell ref="C43:C44"/>
    <mergeCell ref="D43:D44"/>
    <mergeCell ref="E43:E44"/>
    <mergeCell ref="F43:F44"/>
    <mergeCell ref="G43:G44"/>
    <mergeCell ref="H43:H44"/>
    <mergeCell ref="O43:O44"/>
    <mergeCell ref="I43:I44"/>
    <mergeCell ref="J43:J44"/>
    <mergeCell ref="K43:K44"/>
    <mergeCell ref="L43:L44"/>
    <mergeCell ref="M43:M44"/>
    <mergeCell ref="N43:N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="85" zoomScaleNormal="85" zoomScalePageLayoutView="0" workbookViewId="0" topLeftCell="A41">
      <selection activeCell="F9" sqref="F9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0.375" style="1" bestFit="1" customWidth="1"/>
    <col min="17" max="19" width="11.375" style="1" customWidth="1"/>
    <col min="20" max="16384" width="9.125" style="1" customWidth="1"/>
  </cols>
  <sheetData>
    <row r="1" spans="1:7" ht="30" customHeight="1">
      <c r="A1" s="121" t="s">
        <v>50</v>
      </c>
      <c r="B1" s="121"/>
      <c r="C1" s="121"/>
      <c r="D1" s="121"/>
      <c r="E1" s="121"/>
      <c r="F1" s="121"/>
      <c r="G1" s="121"/>
    </row>
    <row r="2" spans="1:7" ht="15.75" customHeight="1">
      <c r="A2" s="121" t="s">
        <v>71</v>
      </c>
      <c r="B2" s="121"/>
      <c r="C2" s="121"/>
      <c r="D2" s="121"/>
      <c r="E2" s="121"/>
      <c r="F2" s="121"/>
      <c r="G2" s="121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2" t="s">
        <v>5</v>
      </c>
      <c r="B4" s="125" t="s">
        <v>72</v>
      </c>
      <c r="C4" s="126"/>
      <c r="D4" s="126"/>
      <c r="E4" s="126"/>
      <c r="F4" s="126"/>
      <c r="G4" s="127"/>
    </row>
    <row r="5" spans="1:7" ht="28.5" customHeight="1">
      <c r="A5" s="123"/>
      <c r="B5" s="128" t="s">
        <v>6</v>
      </c>
      <c r="C5" s="129"/>
      <c r="D5" s="130"/>
      <c r="E5" s="131"/>
      <c r="F5" s="131"/>
      <c r="G5" s="132"/>
    </row>
    <row r="6" spans="1:7" ht="20.25" customHeight="1">
      <c r="A6" s="123"/>
      <c r="B6" s="133" t="s">
        <v>7</v>
      </c>
      <c r="C6" s="135" t="s">
        <v>38</v>
      </c>
      <c r="D6" s="137" t="s">
        <v>30</v>
      </c>
      <c r="E6" s="139" t="s">
        <v>3</v>
      </c>
      <c r="F6" s="140"/>
      <c r="G6" s="141"/>
    </row>
    <row r="7" spans="1:9" ht="87.75" customHeight="1">
      <c r="A7" s="123"/>
      <c r="B7" s="134"/>
      <c r="C7" s="136"/>
      <c r="D7" s="138"/>
      <c r="E7" s="14" t="s">
        <v>28</v>
      </c>
      <c r="F7" s="2" t="s">
        <v>7</v>
      </c>
      <c r="G7" s="56" t="s">
        <v>39</v>
      </c>
      <c r="H7" s="60" t="s">
        <v>54</v>
      </c>
      <c r="I7" s="60"/>
    </row>
    <row r="8" spans="1:9" ht="27" customHeight="1" thickBot="1">
      <c r="A8" s="124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88.08806225640632</v>
      </c>
      <c r="C9" s="40">
        <f>C10+C23</f>
        <v>46824.899999999994</v>
      </c>
      <c r="D9" s="41">
        <f>D10+D23</f>
        <v>4124.71470635</v>
      </c>
      <c r="E9" s="42">
        <f>E10+E23</f>
        <v>1051.731</v>
      </c>
      <c r="F9" s="40">
        <f>G9*1000/E9</f>
        <v>2984.657093876666</v>
      </c>
      <c r="G9" s="41">
        <f>G10+G23</f>
        <v>3139.0563899999997</v>
      </c>
      <c r="H9" s="60"/>
      <c r="I9" s="60"/>
    </row>
    <row r="10" spans="1:9" ht="25.5" customHeight="1" thickBot="1">
      <c r="A10" s="38" t="s">
        <v>12</v>
      </c>
      <c r="B10" s="78">
        <f>ROUND(D10*1000/C10,3)</f>
        <v>88.107</v>
      </c>
      <c r="C10" s="79">
        <f>SUM(C11:C22)</f>
        <v>7494.96</v>
      </c>
      <c r="D10" s="80">
        <f>SUM(D11:D22)</f>
        <v>660.3618028699999</v>
      </c>
      <c r="E10" s="81">
        <f>SUM(E11:E22)</f>
        <v>293.908</v>
      </c>
      <c r="F10" s="82">
        <f>G10*1000/E10</f>
        <v>2919.294507124678</v>
      </c>
      <c r="G10" s="83">
        <f>SUM(G11:G22)</f>
        <v>858.0040099999999</v>
      </c>
      <c r="H10" s="67"/>
      <c r="I10" s="67"/>
    </row>
    <row r="11" spans="1:14" ht="25.5" customHeight="1">
      <c r="A11" s="44" t="s">
        <v>16</v>
      </c>
      <c r="B11" s="5">
        <v>89.085</v>
      </c>
      <c r="C11" s="6">
        <v>694.753</v>
      </c>
      <c r="D11" s="7">
        <f>B11*C11/1000</f>
        <v>61.892071005</v>
      </c>
      <c r="E11" s="6">
        <v>32.685</v>
      </c>
      <c r="F11" s="6">
        <f aca="true" t="shared" si="0" ref="F11:F22">ROUND(G11*1000/E11,5)</f>
        <v>2940.46566</v>
      </c>
      <c r="G11" s="26">
        <v>96.10912</v>
      </c>
      <c r="H11" s="68">
        <v>2.216159</v>
      </c>
      <c r="I11" s="68"/>
      <c r="J11" s="60"/>
      <c r="K11" s="60"/>
      <c r="L11" s="60"/>
      <c r="M11" s="60"/>
      <c r="N11" s="61"/>
    </row>
    <row r="12" spans="1:14" ht="25.5" customHeight="1">
      <c r="A12" s="44" t="s">
        <v>17</v>
      </c>
      <c r="B12" s="5">
        <v>89.085</v>
      </c>
      <c r="C12" s="6">
        <v>650.925</v>
      </c>
      <c r="D12" s="7">
        <f aca="true" t="shared" si="1" ref="D12:D21">B12*C12/1000</f>
        <v>57.98765362499999</v>
      </c>
      <c r="E12" s="6">
        <v>41.559</v>
      </c>
      <c r="F12" s="6">
        <f t="shared" si="0"/>
        <v>2788.55242</v>
      </c>
      <c r="G12" s="26">
        <v>115.88945</v>
      </c>
      <c r="H12" s="68">
        <v>2.216159</v>
      </c>
      <c r="I12" s="68"/>
      <c r="J12" s="60"/>
      <c r="K12" s="60"/>
      <c r="L12" s="60"/>
      <c r="M12" s="60"/>
      <c r="N12" s="61"/>
    </row>
    <row r="13" spans="1:14" ht="25.5" customHeight="1">
      <c r="A13" s="44" t="s">
        <v>18</v>
      </c>
      <c r="B13" s="5">
        <v>89.085</v>
      </c>
      <c r="C13" s="6">
        <v>666.052</v>
      </c>
      <c r="D13" s="7">
        <f t="shared" si="1"/>
        <v>59.33524241999999</v>
      </c>
      <c r="E13" s="6">
        <v>77.422</v>
      </c>
      <c r="F13" s="6">
        <f t="shared" si="0"/>
        <v>2625.01627</v>
      </c>
      <c r="G13" s="26">
        <v>203.23401</v>
      </c>
      <c r="H13" s="68">
        <v>2.216159</v>
      </c>
      <c r="I13" s="68"/>
      <c r="J13" s="60"/>
      <c r="K13" s="60"/>
      <c r="L13" s="60"/>
      <c r="M13" s="60"/>
      <c r="N13" s="61"/>
    </row>
    <row r="14" spans="1:14" ht="25.5" customHeight="1">
      <c r="A14" s="44" t="s">
        <v>19</v>
      </c>
      <c r="B14" s="5">
        <v>89.085</v>
      </c>
      <c r="C14" s="6">
        <v>610.995</v>
      </c>
      <c r="D14" s="7">
        <f t="shared" si="1"/>
        <v>54.430489575</v>
      </c>
      <c r="E14" s="6">
        <v>0.235</v>
      </c>
      <c r="F14" s="6">
        <f t="shared" si="0"/>
        <v>3355.02128</v>
      </c>
      <c r="G14" s="26">
        <v>0.78843</v>
      </c>
      <c r="H14" s="68">
        <v>2.216159</v>
      </c>
      <c r="I14" s="68"/>
      <c r="J14" s="60"/>
      <c r="K14" s="60"/>
      <c r="L14" s="60"/>
      <c r="M14" s="60"/>
      <c r="N14" s="61"/>
    </row>
    <row r="15" spans="1:14" ht="25.5" customHeight="1">
      <c r="A15" s="44" t="s">
        <v>20</v>
      </c>
      <c r="B15" s="5">
        <v>89.085</v>
      </c>
      <c r="C15" s="6">
        <v>585.421</v>
      </c>
      <c r="D15" s="7">
        <f t="shared" si="1"/>
        <v>52.152229785</v>
      </c>
      <c r="E15" s="6">
        <v>14.341</v>
      </c>
      <c r="F15" s="6">
        <f t="shared" si="0"/>
        <v>2854.7033</v>
      </c>
      <c r="G15" s="26">
        <v>40.9393</v>
      </c>
      <c r="H15" s="68">
        <v>2.216159</v>
      </c>
      <c r="I15" s="68"/>
      <c r="J15" s="60"/>
      <c r="K15" s="60"/>
      <c r="L15" s="60"/>
      <c r="M15" s="60"/>
      <c r="N15" s="61"/>
    </row>
    <row r="16" spans="1:14" ht="25.5" customHeight="1">
      <c r="A16" s="44" t="s">
        <v>21</v>
      </c>
      <c r="B16" s="5">
        <v>89.085</v>
      </c>
      <c r="C16" s="6">
        <v>544.879</v>
      </c>
      <c r="D16" s="7">
        <f t="shared" si="1"/>
        <v>48.540545715</v>
      </c>
      <c r="E16" s="6">
        <v>5.45</v>
      </c>
      <c r="F16" s="6">
        <f t="shared" si="0"/>
        <v>2908.44037</v>
      </c>
      <c r="G16" s="26">
        <v>15.851</v>
      </c>
      <c r="H16" s="68">
        <v>2.216159</v>
      </c>
      <c r="I16" s="68"/>
      <c r="J16" s="60"/>
      <c r="K16" s="60" t="s">
        <v>74</v>
      </c>
      <c r="L16" s="60"/>
      <c r="M16" s="60"/>
      <c r="N16" s="61"/>
    </row>
    <row r="17" spans="1:14" ht="25.5" customHeight="1">
      <c r="A17" s="44" t="s">
        <v>22</v>
      </c>
      <c r="B17" s="5">
        <v>87.127</v>
      </c>
      <c r="C17" s="6">
        <v>586.37</v>
      </c>
      <c r="D17" s="7">
        <f>B17*C17/1000</f>
        <v>51.08865899</v>
      </c>
      <c r="E17" s="6">
        <v>18.775</v>
      </c>
      <c r="F17" s="6">
        <f t="shared" si="0"/>
        <v>3088.4261</v>
      </c>
      <c r="G17" s="26">
        <v>57.9852</v>
      </c>
      <c r="H17" s="68">
        <v>2.136223</v>
      </c>
      <c r="I17" s="68"/>
      <c r="J17" s="62"/>
      <c r="K17" s="62"/>
      <c r="L17" s="62"/>
      <c r="M17" s="62"/>
      <c r="N17" s="62"/>
    </row>
    <row r="18" spans="1:14" ht="25.5" customHeight="1">
      <c r="A18" s="44" t="s">
        <v>23</v>
      </c>
      <c r="B18" s="5">
        <v>87.127</v>
      </c>
      <c r="C18" s="6">
        <v>602.241</v>
      </c>
      <c r="D18" s="7">
        <f t="shared" si="1"/>
        <v>52.471451607</v>
      </c>
      <c r="E18" s="6">
        <v>12.05</v>
      </c>
      <c r="F18" s="6">
        <f t="shared" si="0"/>
        <v>3217.03485</v>
      </c>
      <c r="G18" s="26">
        <v>38.76527</v>
      </c>
      <c r="H18" s="68">
        <v>2.136223</v>
      </c>
      <c r="I18" s="68"/>
      <c r="J18" s="60"/>
      <c r="K18" s="60"/>
      <c r="L18" s="60"/>
      <c r="M18" s="60"/>
      <c r="N18" s="60"/>
    </row>
    <row r="19" spans="1:14" ht="25.5" customHeight="1">
      <c r="A19" s="44" t="s">
        <v>24</v>
      </c>
      <c r="B19" s="5">
        <v>87.127</v>
      </c>
      <c r="C19" s="6">
        <v>587.9</v>
      </c>
      <c r="D19" s="7">
        <f t="shared" si="1"/>
        <v>51.2219633</v>
      </c>
      <c r="E19" s="6">
        <v>0.86</v>
      </c>
      <c r="F19" s="6">
        <f t="shared" si="0"/>
        <v>3492.52326</v>
      </c>
      <c r="G19" s="26">
        <v>3.00357</v>
      </c>
      <c r="H19" s="68">
        <v>2.136223</v>
      </c>
      <c r="I19" s="68"/>
      <c r="J19" s="60"/>
      <c r="K19" s="60"/>
      <c r="L19" s="60"/>
      <c r="M19" s="60"/>
      <c r="N19" s="61"/>
    </row>
    <row r="20" spans="1:14" ht="25.5" customHeight="1">
      <c r="A20" s="44" t="s">
        <v>25</v>
      </c>
      <c r="B20" s="5">
        <v>87.127</v>
      </c>
      <c r="C20" s="6">
        <v>627.292</v>
      </c>
      <c r="D20" s="7">
        <f t="shared" si="1"/>
        <v>54.654070084</v>
      </c>
      <c r="E20" s="6">
        <v>27.404</v>
      </c>
      <c r="F20" s="6">
        <f t="shared" si="0"/>
        <v>3353.35936</v>
      </c>
      <c r="G20" s="26">
        <v>91.89546</v>
      </c>
      <c r="H20" s="68">
        <v>2.136223</v>
      </c>
      <c r="I20" s="68"/>
      <c r="J20" s="60"/>
      <c r="K20" s="60"/>
      <c r="L20" s="60"/>
      <c r="M20" s="60"/>
      <c r="N20" s="61"/>
    </row>
    <row r="21" spans="1:14" ht="25.5" customHeight="1">
      <c r="A21" s="44" t="s">
        <v>26</v>
      </c>
      <c r="B21" s="5">
        <v>87.127</v>
      </c>
      <c r="C21" s="6">
        <v>658.774</v>
      </c>
      <c r="D21" s="7">
        <f t="shared" si="1"/>
        <v>57.397002298</v>
      </c>
      <c r="E21" s="6">
        <v>20.847</v>
      </c>
      <c r="F21" s="6">
        <f t="shared" si="0"/>
        <v>3334.3968</v>
      </c>
      <c r="G21" s="26">
        <v>69.51217</v>
      </c>
      <c r="H21" s="68">
        <v>2.136223</v>
      </c>
      <c r="I21" s="68"/>
      <c r="J21" s="60"/>
      <c r="K21" s="60"/>
      <c r="L21" s="60"/>
      <c r="M21" s="60"/>
      <c r="N21" s="61"/>
    </row>
    <row r="22" spans="1:14" ht="25.5" customHeight="1" thickBot="1">
      <c r="A22" s="72" t="s">
        <v>27</v>
      </c>
      <c r="B22" s="5">
        <v>87.127</v>
      </c>
      <c r="C22" s="74">
        <v>679.358</v>
      </c>
      <c r="D22" s="75">
        <f>B22*C22/1000</f>
        <v>59.19042446599999</v>
      </c>
      <c r="E22" s="74">
        <v>42.28</v>
      </c>
      <c r="F22" s="74">
        <f t="shared" si="0"/>
        <v>2933.56268</v>
      </c>
      <c r="G22" s="76">
        <v>124.03103</v>
      </c>
      <c r="H22" s="68">
        <v>2.136223</v>
      </c>
      <c r="I22" s="68"/>
      <c r="J22" s="60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88.084</v>
      </c>
      <c r="C23" s="82">
        <f>SUM(C24:C35)</f>
        <v>39329.939999999995</v>
      </c>
      <c r="D23" s="85">
        <f>SUM(D24:D35)</f>
        <v>3464.3529034799994</v>
      </c>
      <c r="E23" s="81">
        <f>SUM(E24:E35)</f>
        <v>757.823</v>
      </c>
      <c r="F23" s="82">
        <f>G23*1000/E23</f>
        <v>3010.006795782128</v>
      </c>
      <c r="G23" s="83">
        <f>SUM(G24:G35)</f>
        <v>2281.0523799999996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110">
        <v>89.085</v>
      </c>
      <c r="C24" s="87">
        <v>3404.795</v>
      </c>
      <c r="D24" s="111">
        <f aca="true" t="shared" si="2" ref="D24:D35">B24*C24/1000</f>
        <v>303.31616257499996</v>
      </c>
      <c r="E24" s="6">
        <v>70.391</v>
      </c>
      <c r="F24" s="6">
        <f aca="true" t="shared" si="3" ref="F24:F35">ROUND(G24*1000/E24,5)</f>
        <v>2961.65831</v>
      </c>
      <c r="G24" s="26">
        <v>208.47409</v>
      </c>
      <c r="H24" s="68">
        <v>2.402757</v>
      </c>
      <c r="I24" s="68"/>
      <c r="J24" s="60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89.085</v>
      </c>
      <c r="C25" s="6">
        <v>3123.486</v>
      </c>
      <c r="D25" s="7">
        <f t="shared" si="2"/>
        <v>278.25575031</v>
      </c>
      <c r="E25" s="6">
        <v>87.362</v>
      </c>
      <c r="F25" s="6">
        <f t="shared" si="3"/>
        <v>2995.04785</v>
      </c>
      <c r="G25" s="26">
        <v>261.65337</v>
      </c>
      <c r="H25" s="68">
        <v>2.402757</v>
      </c>
      <c r="I25" s="68"/>
      <c r="J25" s="62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89.085</v>
      </c>
      <c r="C26" s="6">
        <v>3341.614</v>
      </c>
      <c r="D26" s="7">
        <f t="shared" si="2"/>
        <v>297.68768319000003</v>
      </c>
      <c r="E26" s="59">
        <v>112.992</v>
      </c>
      <c r="F26" s="6">
        <f t="shared" si="3"/>
        <v>2780.42189</v>
      </c>
      <c r="G26" s="26">
        <v>314.16543</v>
      </c>
      <c r="H26" s="68">
        <v>2.402757</v>
      </c>
      <c r="I26" s="68"/>
      <c r="P26" s="63"/>
      <c r="Q26" s="63"/>
      <c r="R26" s="63"/>
      <c r="S26" s="63"/>
    </row>
    <row r="27" spans="1:19" ht="25.5" customHeight="1">
      <c r="A27" s="44" t="s">
        <v>19</v>
      </c>
      <c r="B27" s="5">
        <v>89.085</v>
      </c>
      <c r="C27" s="6">
        <v>3103.103</v>
      </c>
      <c r="D27" s="7">
        <f t="shared" si="2"/>
        <v>276.439930755</v>
      </c>
      <c r="E27" s="59">
        <v>64.591</v>
      </c>
      <c r="F27" s="6">
        <f t="shared" si="3"/>
        <v>3273.95721</v>
      </c>
      <c r="G27" s="26">
        <v>211.46817</v>
      </c>
      <c r="H27" s="68">
        <v>2.402757</v>
      </c>
      <c r="I27" s="68"/>
      <c r="P27" s="63"/>
      <c r="Q27" s="63"/>
      <c r="R27" s="63"/>
      <c r="S27" s="63"/>
    </row>
    <row r="28" spans="1:19" ht="25.5" customHeight="1">
      <c r="A28" s="44" t="s">
        <v>20</v>
      </c>
      <c r="B28" s="5">
        <v>89.085</v>
      </c>
      <c r="C28" s="6">
        <v>3067.514</v>
      </c>
      <c r="D28" s="7">
        <f t="shared" si="2"/>
        <v>273.26948469</v>
      </c>
      <c r="E28" s="6">
        <v>110.512</v>
      </c>
      <c r="F28" s="6">
        <f t="shared" si="3"/>
        <v>2781.41025</v>
      </c>
      <c r="G28" s="26">
        <v>307.37921</v>
      </c>
      <c r="H28" s="68">
        <v>2.402757</v>
      </c>
      <c r="I28" s="68"/>
      <c r="P28" s="63"/>
      <c r="Q28" s="63"/>
      <c r="R28" s="63"/>
      <c r="S28" s="63"/>
    </row>
    <row r="29" spans="1:19" ht="25.5" customHeight="1">
      <c r="A29" s="44" t="s">
        <v>21</v>
      </c>
      <c r="B29" s="5">
        <v>89.085</v>
      </c>
      <c r="C29" s="6">
        <v>3189.938</v>
      </c>
      <c r="D29" s="7">
        <f t="shared" si="2"/>
        <v>284.17562673000003</v>
      </c>
      <c r="E29" s="6">
        <v>25.546</v>
      </c>
      <c r="F29" s="6">
        <f t="shared" si="3"/>
        <v>2928.4295</v>
      </c>
      <c r="G29" s="26">
        <v>74.80966</v>
      </c>
      <c r="H29" s="68">
        <v>2.402757</v>
      </c>
      <c r="I29" s="68"/>
      <c r="P29" s="63"/>
      <c r="Q29" s="63"/>
      <c r="R29" s="63"/>
      <c r="S29" s="63"/>
    </row>
    <row r="30" spans="1:19" ht="25.5" customHeight="1">
      <c r="A30" s="44" t="s">
        <v>22</v>
      </c>
      <c r="B30" s="5">
        <v>87.127</v>
      </c>
      <c r="C30" s="6">
        <v>3157.399</v>
      </c>
      <c r="D30" s="7">
        <f t="shared" si="2"/>
        <v>275.094702673</v>
      </c>
      <c r="E30" s="6">
        <v>36.049</v>
      </c>
      <c r="F30" s="6">
        <f t="shared" si="3"/>
        <v>3185.87007</v>
      </c>
      <c r="G30" s="26">
        <v>114.84743</v>
      </c>
      <c r="H30" s="68">
        <v>2.361742</v>
      </c>
      <c r="I30" s="68"/>
      <c r="P30" s="63"/>
      <c r="Q30" s="63"/>
      <c r="R30" s="63"/>
      <c r="S30" s="63"/>
    </row>
    <row r="31" spans="1:19" ht="25.5" customHeight="1">
      <c r="A31" s="44" t="s">
        <v>23</v>
      </c>
      <c r="B31" s="5">
        <v>87.127</v>
      </c>
      <c r="C31" s="6">
        <v>3338.325</v>
      </c>
      <c r="D31" s="7">
        <f t="shared" si="2"/>
        <v>290.85824227499995</v>
      </c>
      <c r="E31" s="6">
        <v>53.809</v>
      </c>
      <c r="F31" s="6">
        <f t="shared" si="3"/>
        <v>3256.0685</v>
      </c>
      <c r="G31" s="26">
        <v>175.20579</v>
      </c>
      <c r="H31" s="68">
        <v>2.361742</v>
      </c>
      <c r="I31" s="68"/>
      <c r="P31" s="63"/>
      <c r="Q31" s="63"/>
      <c r="R31" s="63"/>
      <c r="S31" s="63"/>
    </row>
    <row r="32" spans="1:19" ht="25.5" customHeight="1">
      <c r="A32" s="44" t="s">
        <v>24</v>
      </c>
      <c r="B32" s="5">
        <v>87.127</v>
      </c>
      <c r="C32" s="6">
        <v>3181.566</v>
      </c>
      <c r="D32" s="7">
        <f t="shared" si="2"/>
        <v>277.20030088199996</v>
      </c>
      <c r="E32" s="6">
        <v>26.78</v>
      </c>
      <c r="F32" s="6">
        <f t="shared" si="3"/>
        <v>3469.45967</v>
      </c>
      <c r="G32" s="26">
        <v>92.91213</v>
      </c>
      <c r="H32" s="68">
        <v>2.361742</v>
      </c>
      <c r="I32" s="68"/>
      <c r="P32" s="63"/>
      <c r="Q32" s="63"/>
      <c r="R32" s="63"/>
      <c r="S32" s="63"/>
    </row>
    <row r="33" spans="1:19" ht="25.5" customHeight="1">
      <c r="A33" s="44" t="s">
        <v>25</v>
      </c>
      <c r="B33" s="5">
        <v>87.127</v>
      </c>
      <c r="C33" s="6">
        <v>3440.979</v>
      </c>
      <c r="D33" s="7">
        <f t="shared" si="2"/>
        <v>299.8021773329999</v>
      </c>
      <c r="E33" s="6">
        <v>20.029</v>
      </c>
      <c r="F33" s="6">
        <f t="shared" si="3"/>
        <v>3350.2092</v>
      </c>
      <c r="G33" s="26">
        <v>67.10134</v>
      </c>
      <c r="H33" s="68">
        <v>2.361742</v>
      </c>
      <c r="I33" s="68"/>
      <c r="P33" s="63"/>
      <c r="Q33" s="63"/>
      <c r="R33" s="63"/>
      <c r="S33" s="63"/>
    </row>
    <row r="34" spans="1:19" ht="25.5" customHeight="1">
      <c r="A34" s="44" t="s">
        <v>26</v>
      </c>
      <c r="B34" s="5">
        <v>87.127</v>
      </c>
      <c r="C34" s="6">
        <v>3459.96</v>
      </c>
      <c r="D34" s="7">
        <f t="shared" si="2"/>
        <v>301.45593491999995</v>
      </c>
      <c r="E34" s="6">
        <v>23.754</v>
      </c>
      <c r="F34" s="6">
        <f t="shared" si="3"/>
        <v>3311.32778</v>
      </c>
      <c r="G34" s="26">
        <v>78.65728</v>
      </c>
      <c r="H34" s="68">
        <v>2.361742</v>
      </c>
      <c r="I34" s="68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87.127</v>
      </c>
      <c r="C35" s="79">
        <v>3521.261</v>
      </c>
      <c r="D35" s="80">
        <f t="shared" si="2"/>
        <v>306.79690714699996</v>
      </c>
      <c r="E35" s="79">
        <v>126.008</v>
      </c>
      <c r="F35" s="79">
        <f t="shared" si="3"/>
        <v>2971.06914</v>
      </c>
      <c r="G35" s="86">
        <v>374.37848</v>
      </c>
      <c r="H35" s="68">
        <v>2.361742</v>
      </c>
      <c r="I35" s="68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1" t="s">
        <v>58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64"/>
      <c r="Q38" s="64"/>
      <c r="R38" s="64"/>
      <c r="S38" s="64"/>
    </row>
    <row r="39" spans="1:19" ht="19.5" customHeight="1">
      <c r="A39" s="121" t="s">
        <v>71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2" t="s">
        <v>5</v>
      </c>
      <c r="B41" s="125" t="s">
        <v>62</v>
      </c>
      <c r="C41" s="126"/>
      <c r="D41" s="126"/>
      <c r="E41" s="126"/>
      <c r="F41" s="126"/>
      <c r="G41" s="127"/>
      <c r="H41" s="125" t="s">
        <v>61</v>
      </c>
      <c r="I41" s="143"/>
      <c r="J41" s="126"/>
      <c r="K41" s="126"/>
      <c r="L41" s="126"/>
      <c r="M41" s="126"/>
      <c r="N41" s="126"/>
      <c r="O41" s="127"/>
      <c r="P41" s="64"/>
      <c r="Q41" s="64"/>
      <c r="R41" s="64"/>
      <c r="S41" s="64"/>
    </row>
    <row r="42" spans="1:19" ht="25.5" customHeight="1">
      <c r="A42" s="123"/>
      <c r="B42" s="128" t="s">
        <v>6</v>
      </c>
      <c r="C42" s="129"/>
      <c r="D42" s="130"/>
      <c r="E42" s="131" t="s">
        <v>60</v>
      </c>
      <c r="F42" s="131"/>
      <c r="G42" s="132"/>
      <c r="H42" s="128" t="s">
        <v>6</v>
      </c>
      <c r="I42" s="144"/>
      <c r="J42" s="129"/>
      <c r="K42" s="130"/>
      <c r="L42" s="131" t="s">
        <v>60</v>
      </c>
      <c r="M42" s="131"/>
      <c r="N42" s="131"/>
      <c r="O42" s="132"/>
      <c r="P42" s="64"/>
      <c r="Q42" s="64"/>
      <c r="R42" s="64"/>
      <c r="S42" s="64"/>
    </row>
    <row r="43" spans="1:19" ht="25.5" customHeight="1">
      <c r="A43" s="123"/>
      <c r="B43" s="133" t="s">
        <v>67</v>
      </c>
      <c r="C43" s="135" t="s">
        <v>63</v>
      </c>
      <c r="D43" s="137" t="s">
        <v>73</v>
      </c>
      <c r="E43" s="133" t="s">
        <v>67</v>
      </c>
      <c r="F43" s="135" t="s">
        <v>63</v>
      </c>
      <c r="G43" s="145" t="s">
        <v>64</v>
      </c>
      <c r="H43" s="133" t="s">
        <v>66</v>
      </c>
      <c r="I43" s="135" t="s">
        <v>65</v>
      </c>
      <c r="J43" s="135" t="s">
        <v>70</v>
      </c>
      <c r="K43" s="137" t="s">
        <v>30</v>
      </c>
      <c r="L43" s="133" t="s">
        <v>66</v>
      </c>
      <c r="M43" s="135" t="s">
        <v>65</v>
      </c>
      <c r="N43" s="135" t="s">
        <v>70</v>
      </c>
      <c r="O43" s="137" t="s">
        <v>39</v>
      </c>
      <c r="P43" s="64"/>
      <c r="Q43" s="64"/>
      <c r="R43" s="64"/>
      <c r="S43" s="64"/>
    </row>
    <row r="44" spans="1:19" ht="82.5" customHeight="1">
      <c r="A44" s="123"/>
      <c r="B44" s="134"/>
      <c r="C44" s="136"/>
      <c r="D44" s="138"/>
      <c r="E44" s="134"/>
      <c r="F44" s="136"/>
      <c r="G44" s="146"/>
      <c r="H44" s="134"/>
      <c r="I44" s="136"/>
      <c r="J44" s="136"/>
      <c r="K44" s="138"/>
      <c r="L44" s="134"/>
      <c r="M44" s="136"/>
      <c r="N44" s="136"/>
      <c r="O44" s="138"/>
      <c r="P44" s="64"/>
      <c r="Q44" s="64"/>
      <c r="R44" s="64"/>
      <c r="S44" s="64"/>
    </row>
    <row r="45" spans="1:19" ht="25.5" customHeight="1" thickBot="1">
      <c r="A45" s="142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3">
        <f>ROUND(D46*1000/C46,2)</f>
        <v>2023558.74</v>
      </c>
      <c r="C46" s="40">
        <f>SUM(C47:C58)/12</f>
        <v>2.9579999999999997</v>
      </c>
      <c r="D46" s="41">
        <f>SUM(D47:D58)</f>
        <v>5985.686752919999</v>
      </c>
      <c r="E46" s="99">
        <f>ROUND((G46/1.18)*1000/F46,2)</f>
        <v>2023558.75</v>
      </c>
      <c r="F46" s="100">
        <f>SUM(F47:F58)/12</f>
        <v>2.9579999999999997</v>
      </c>
      <c r="G46" s="98">
        <f>SUM(G47:G58)</f>
        <v>7063.110419999998</v>
      </c>
      <c r="H46" s="109">
        <f>ROUND(K46*1000/J46,3)</f>
        <v>1924</v>
      </c>
      <c r="I46" s="103"/>
      <c r="J46" s="100">
        <f>SUM(J47:J58)</f>
        <v>985.0000000000001</v>
      </c>
      <c r="K46" s="98">
        <f>SUM(K47:K58)</f>
        <v>1895.1399999999999</v>
      </c>
      <c r="L46" s="102">
        <f>1000*(O46/1.18)/N46</f>
        <v>1773.876706921993</v>
      </c>
      <c r="M46" s="100">
        <f>SUM(M47:M58)</f>
        <v>23075.987999999998</v>
      </c>
      <c r="N46" s="103">
        <f>M46*3.43/100</f>
        <v>791.5063884</v>
      </c>
      <c r="O46" s="101">
        <f>SUM(O47:O58)</f>
        <v>1656.761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164095.64</v>
      </c>
      <c r="C47" s="87">
        <v>2.958</v>
      </c>
      <c r="D47" s="105">
        <f aca="true" t="shared" si="4" ref="D47:D58">B47*C47/1000</f>
        <v>485.3949031200001</v>
      </c>
      <c r="E47" s="90">
        <v>164095.64</v>
      </c>
      <c r="F47" s="87">
        <f>C47</f>
        <v>2.958</v>
      </c>
      <c r="G47" s="105">
        <f>ROUND(E47*F47*1.18/1000,5)</f>
        <v>572.76599</v>
      </c>
      <c r="H47" s="90">
        <v>1924</v>
      </c>
      <c r="I47" s="95">
        <v>0</v>
      </c>
      <c r="J47" s="87">
        <v>47</v>
      </c>
      <c r="K47" s="105">
        <f aca="true" t="shared" si="5" ref="K47:K58">H47*J47/1000</f>
        <v>90.428</v>
      </c>
      <c r="L47" s="113">
        <f>1000*(O47/1.18)/N47</f>
        <v>1713.4300293310303</v>
      </c>
      <c r="M47" s="95">
        <v>1975.16</v>
      </c>
      <c r="N47" s="87">
        <f aca="true" t="shared" si="6" ref="N47:N58">ROUND(M47*3.43/100,3)</f>
        <v>67.748</v>
      </c>
      <c r="O47" s="88">
        <v>136.97612</v>
      </c>
      <c r="P47" s="64"/>
      <c r="Q47" s="64"/>
      <c r="R47" s="64"/>
      <c r="S47" s="64"/>
    </row>
    <row r="48" spans="1:19" ht="25.5" customHeight="1">
      <c r="A48" s="44" t="s">
        <v>17</v>
      </c>
      <c r="B48" s="108">
        <v>164095.64</v>
      </c>
      <c r="C48" s="6">
        <v>2.958</v>
      </c>
      <c r="D48" s="106">
        <f t="shared" si="4"/>
        <v>485.3949031200001</v>
      </c>
      <c r="E48" s="108">
        <v>164095.64</v>
      </c>
      <c r="F48" s="6">
        <f aca="true" t="shared" si="7" ref="F48:F58">C48</f>
        <v>2.958</v>
      </c>
      <c r="G48" s="106">
        <f aca="true" t="shared" si="8" ref="G48:G58">ROUND(E48*F48*1.18/1000,5)</f>
        <v>572.76599</v>
      </c>
      <c r="H48" s="108">
        <v>1924</v>
      </c>
      <c r="I48" s="17">
        <v>0</v>
      </c>
      <c r="J48" s="6">
        <v>47</v>
      </c>
      <c r="K48" s="106">
        <f t="shared" si="5"/>
        <v>90.428</v>
      </c>
      <c r="L48" s="112">
        <f aca="true" t="shared" si="9" ref="L48:L58">1000*(O48/1.18)/N48</f>
        <v>1734.3301198654108</v>
      </c>
      <c r="M48" s="17">
        <v>1842.5</v>
      </c>
      <c r="N48" s="104">
        <f t="shared" si="6"/>
        <v>63.198</v>
      </c>
      <c r="O48" s="89">
        <v>129.33531</v>
      </c>
      <c r="P48" s="64"/>
      <c r="Q48" s="64"/>
      <c r="R48" s="64"/>
      <c r="S48" s="64"/>
    </row>
    <row r="49" spans="1:19" ht="25.5" customHeight="1">
      <c r="A49" s="44" t="s">
        <v>18</v>
      </c>
      <c r="B49" s="108">
        <v>164095.64</v>
      </c>
      <c r="C49" s="6">
        <v>2.958</v>
      </c>
      <c r="D49" s="106">
        <f t="shared" si="4"/>
        <v>485.3949031200001</v>
      </c>
      <c r="E49" s="108">
        <v>164095.64</v>
      </c>
      <c r="F49" s="6">
        <f t="shared" si="7"/>
        <v>2.958</v>
      </c>
      <c r="G49" s="106">
        <f t="shared" si="8"/>
        <v>572.76599</v>
      </c>
      <c r="H49" s="108">
        <v>1924</v>
      </c>
      <c r="I49" s="17">
        <v>0</v>
      </c>
      <c r="J49" s="6">
        <v>47</v>
      </c>
      <c r="K49" s="106">
        <f t="shared" si="5"/>
        <v>90.428</v>
      </c>
      <c r="L49" s="112">
        <f t="shared" si="9"/>
        <v>1567.5200432682466</v>
      </c>
      <c r="M49" s="17">
        <v>1971.64</v>
      </c>
      <c r="N49" s="104">
        <f t="shared" si="6"/>
        <v>67.627</v>
      </c>
      <c r="O49" s="89">
        <v>125.08788</v>
      </c>
      <c r="P49" s="64"/>
      <c r="Q49" s="64"/>
      <c r="R49" s="64"/>
      <c r="S49" s="64"/>
    </row>
    <row r="50" spans="1:19" ht="25.5" customHeight="1">
      <c r="A50" s="44" t="s">
        <v>19</v>
      </c>
      <c r="B50" s="108">
        <v>164095.64</v>
      </c>
      <c r="C50" s="6">
        <v>2.958</v>
      </c>
      <c r="D50" s="106">
        <f t="shared" si="4"/>
        <v>485.3949031200001</v>
      </c>
      <c r="E50" s="108">
        <v>164095.64</v>
      </c>
      <c r="F50" s="6">
        <f t="shared" si="7"/>
        <v>2.958</v>
      </c>
      <c r="G50" s="106">
        <f t="shared" si="8"/>
        <v>572.76599</v>
      </c>
      <c r="H50" s="108">
        <v>1924</v>
      </c>
      <c r="I50" s="17">
        <v>0</v>
      </c>
      <c r="J50" s="6">
        <v>47</v>
      </c>
      <c r="K50" s="106">
        <f t="shared" si="5"/>
        <v>90.428</v>
      </c>
      <c r="L50" s="112">
        <f t="shared" si="9"/>
        <v>2170.6000430119234</v>
      </c>
      <c r="M50" s="17">
        <v>1851.96</v>
      </c>
      <c r="N50" s="104">
        <f t="shared" si="6"/>
        <v>63.522</v>
      </c>
      <c r="O50" s="89">
        <v>162.69941</v>
      </c>
      <c r="P50" s="64"/>
      <c r="Q50" s="64"/>
      <c r="R50" s="64"/>
      <c r="S50" s="64"/>
    </row>
    <row r="51" spans="1:19" ht="25.5" customHeight="1">
      <c r="A51" s="44" t="s">
        <v>20</v>
      </c>
      <c r="B51" s="108">
        <v>164095.64</v>
      </c>
      <c r="C51" s="6">
        <v>2.958</v>
      </c>
      <c r="D51" s="106">
        <f t="shared" si="4"/>
        <v>485.3949031200001</v>
      </c>
      <c r="E51" s="108">
        <v>164095.64</v>
      </c>
      <c r="F51" s="6">
        <f t="shared" si="7"/>
        <v>2.958</v>
      </c>
      <c r="G51" s="106">
        <f t="shared" si="8"/>
        <v>572.76599</v>
      </c>
      <c r="H51" s="108">
        <v>1924</v>
      </c>
      <c r="I51" s="17">
        <v>0</v>
      </c>
      <c r="J51" s="6">
        <v>47</v>
      </c>
      <c r="K51" s="106">
        <f t="shared" si="5"/>
        <v>90.428</v>
      </c>
      <c r="L51" s="112">
        <f t="shared" si="9"/>
        <v>1997.8501147305026</v>
      </c>
      <c r="M51" s="17">
        <v>1813.02</v>
      </c>
      <c r="N51" s="104">
        <f t="shared" si="6"/>
        <v>62.187</v>
      </c>
      <c r="O51" s="89">
        <v>146.60356</v>
      </c>
      <c r="P51" s="64"/>
      <c r="Q51" s="64"/>
      <c r="R51" s="64"/>
      <c r="S51" s="64"/>
    </row>
    <row r="52" spans="1:19" ht="25.5" customHeight="1">
      <c r="A52" s="44" t="s">
        <v>21</v>
      </c>
      <c r="B52" s="108">
        <v>164095.64</v>
      </c>
      <c r="C52" s="6">
        <v>2.958</v>
      </c>
      <c r="D52" s="106">
        <f t="shared" si="4"/>
        <v>485.3949031200001</v>
      </c>
      <c r="E52" s="108">
        <v>164095.64</v>
      </c>
      <c r="F52" s="6">
        <f t="shared" si="7"/>
        <v>2.958</v>
      </c>
      <c r="G52" s="106">
        <f t="shared" si="8"/>
        <v>572.76599</v>
      </c>
      <c r="H52" s="108">
        <v>1924</v>
      </c>
      <c r="I52" s="17">
        <v>0</v>
      </c>
      <c r="J52" s="6">
        <v>47</v>
      </c>
      <c r="K52" s="106">
        <f t="shared" si="5"/>
        <v>90.428</v>
      </c>
      <c r="L52" s="112">
        <f t="shared" si="9"/>
        <v>1595.6801039606582</v>
      </c>
      <c r="M52" s="17">
        <v>1912.68</v>
      </c>
      <c r="N52" s="104">
        <f t="shared" si="6"/>
        <v>65.605</v>
      </c>
      <c r="O52" s="89">
        <v>123.52782</v>
      </c>
      <c r="P52" s="64"/>
      <c r="Q52" s="64"/>
      <c r="R52" s="64"/>
      <c r="S52" s="64"/>
    </row>
    <row r="53" spans="1:19" ht="25.5" customHeight="1">
      <c r="A53" s="44" t="s">
        <v>22</v>
      </c>
      <c r="B53" s="91">
        <v>173164.15</v>
      </c>
      <c r="C53" s="6">
        <v>2.958</v>
      </c>
      <c r="D53" s="106">
        <f t="shared" si="4"/>
        <v>512.2195557</v>
      </c>
      <c r="E53" s="91">
        <v>173164.15</v>
      </c>
      <c r="F53" s="6">
        <f t="shared" si="7"/>
        <v>2.958</v>
      </c>
      <c r="G53" s="106">
        <f t="shared" si="8"/>
        <v>604.41908</v>
      </c>
      <c r="H53" s="108">
        <v>1924</v>
      </c>
      <c r="I53" s="17">
        <v>0</v>
      </c>
      <c r="J53" s="6">
        <v>117.167</v>
      </c>
      <c r="K53" s="106">
        <f t="shared" si="5"/>
        <v>225.429308</v>
      </c>
      <c r="L53" s="112">
        <f t="shared" si="9"/>
        <v>2004.2800366860288</v>
      </c>
      <c r="M53" s="17">
        <v>1811.92</v>
      </c>
      <c r="N53" s="104">
        <f t="shared" si="6"/>
        <v>62.149</v>
      </c>
      <c r="O53" s="89">
        <v>146.98552</v>
      </c>
      <c r="P53" s="64"/>
      <c r="Q53" s="64"/>
      <c r="R53" s="64"/>
      <c r="S53" s="64"/>
    </row>
    <row r="54" spans="1:19" ht="25.5" customHeight="1">
      <c r="A54" s="44" t="s">
        <v>23</v>
      </c>
      <c r="B54" s="91">
        <v>173164.15</v>
      </c>
      <c r="C54" s="6">
        <v>2.958</v>
      </c>
      <c r="D54" s="106">
        <f t="shared" si="4"/>
        <v>512.2195557</v>
      </c>
      <c r="E54" s="91">
        <v>173164.15</v>
      </c>
      <c r="F54" s="6">
        <f t="shared" si="7"/>
        <v>2.958</v>
      </c>
      <c r="G54" s="106">
        <f t="shared" si="8"/>
        <v>604.41908</v>
      </c>
      <c r="H54" s="108">
        <v>1924</v>
      </c>
      <c r="I54" s="17">
        <v>0</v>
      </c>
      <c r="J54" s="6">
        <v>117.167</v>
      </c>
      <c r="K54" s="106">
        <f t="shared" si="5"/>
        <v>225.429308</v>
      </c>
      <c r="L54" s="112">
        <f t="shared" si="9"/>
        <v>1535.5762146705968</v>
      </c>
      <c r="M54" s="17">
        <v>1941.06</v>
      </c>
      <c r="N54" s="104">
        <f t="shared" si="6"/>
        <v>66.578</v>
      </c>
      <c r="O54" s="89">
        <v>120.638</v>
      </c>
      <c r="P54" s="64"/>
      <c r="Q54" s="64"/>
      <c r="R54" s="64"/>
      <c r="S54" s="64"/>
    </row>
    <row r="55" spans="1:15" ht="25.5" customHeight="1">
      <c r="A55" s="44" t="s">
        <v>24</v>
      </c>
      <c r="B55" s="91">
        <v>173164.15</v>
      </c>
      <c r="C55" s="6">
        <v>2.958</v>
      </c>
      <c r="D55" s="106">
        <f t="shared" si="4"/>
        <v>512.2195557</v>
      </c>
      <c r="E55" s="91">
        <v>173164.15</v>
      </c>
      <c r="F55" s="6">
        <f t="shared" si="7"/>
        <v>2.958</v>
      </c>
      <c r="G55" s="106">
        <f t="shared" si="8"/>
        <v>604.41908</v>
      </c>
      <c r="H55" s="108">
        <v>1924</v>
      </c>
      <c r="I55" s="17">
        <v>0</v>
      </c>
      <c r="J55" s="6">
        <v>117.167</v>
      </c>
      <c r="K55" s="106">
        <f t="shared" si="5"/>
        <v>225.429308</v>
      </c>
      <c r="L55" s="112">
        <f t="shared" si="9"/>
        <v>1919.0600497675948</v>
      </c>
      <c r="M55" s="17">
        <v>1841.84</v>
      </c>
      <c r="N55" s="104">
        <f t="shared" si="6"/>
        <v>63.175</v>
      </c>
      <c r="O55" s="89">
        <v>143.05921</v>
      </c>
    </row>
    <row r="56" spans="1:15" ht="25.5" customHeight="1">
      <c r="A56" s="44" t="s">
        <v>25</v>
      </c>
      <c r="B56" s="91">
        <v>173164.15</v>
      </c>
      <c r="C56" s="6">
        <v>2.958</v>
      </c>
      <c r="D56" s="106">
        <f t="shared" si="4"/>
        <v>512.2195557</v>
      </c>
      <c r="E56" s="91">
        <v>173164.15</v>
      </c>
      <c r="F56" s="6">
        <f t="shared" si="7"/>
        <v>2.958</v>
      </c>
      <c r="G56" s="106">
        <f t="shared" si="8"/>
        <v>604.41908</v>
      </c>
      <c r="H56" s="108">
        <v>1924</v>
      </c>
      <c r="I56" s="17">
        <v>0</v>
      </c>
      <c r="J56" s="6">
        <v>117.167</v>
      </c>
      <c r="K56" s="106">
        <f t="shared" si="5"/>
        <v>225.429308</v>
      </c>
      <c r="L56" s="112">
        <f t="shared" si="9"/>
        <v>1902.1300388087843</v>
      </c>
      <c r="M56" s="17">
        <v>2001.34</v>
      </c>
      <c r="N56" s="104">
        <f t="shared" si="6"/>
        <v>68.646</v>
      </c>
      <c r="O56" s="89">
        <v>154.07687</v>
      </c>
    </row>
    <row r="57" spans="1:15" ht="25.5" customHeight="1">
      <c r="A57" s="44" t="s">
        <v>26</v>
      </c>
      <c r="B57" s="91">
        <v>173164.15</v>
      </c>
      <c r="C57" s="6">
        <v>2.958</v>
      </c>
      <c r="D57" s="106">
        <f t="shared" si="4"/>
        <v>512.2195557</v>
      </c>
      <c r="E57" s="91">
        <v>173164.15</v>
      </c>
      <c r="F57" s="6">
        <f t="shared" si="7"/>
        <v>2.958</v>
      </c>
      <c r="G57" s="106">
        <f t="shared" si="8"/>
        <v>604.41908</v>
      </c>
      <c r="H57" s="108">
        <v>1924</v>
      </c>
      <c r="I57" s="17">
        <v>0</v>
      </c>
      <c r="J57" s="6">
        <v>117.167</v>
      </c>
      <c r="K57" s="106">
        <f t="shared" si="5"/>
        <v>225.429308</v>
      </c>
      <c r="L57" s="112">
        <f t="shared" si="9"/>
        <v>1707.5500705056372</v>
      </c>
      <c r="M57" s="17">
        <v>2061.912</v>
      </c>
      <c r="N57" s="104">
        <f t="shared" si="6"/>
        <v>70.724</v>
      </c>
      <c r="O57" s="89">
        <v>142.50243</v>
      </c>
    </row>
    <row r="58" spans="1:15" ht="25.5" customHeight="1" thickBot="1">
      <c r="A58" s="72" t="s">
        <v>27</v>
      </c>
      <c r="B58" s="94">
        <v>173164.15</v>
      </c>
      <c r="C58" s="79">
        <v>2.958</v>
      </c>
      <c r="D58" s="107">
        <f t="shared" si="4"/>
        <v>512.2195557</v>
      </c>
      <c r="E58" s="94">
        <v>173164.15</v>
      </c>
      <c r="F58" s="79">
        <f t="shared" si="7"/>
        <v>2.958</v>
      </c>
      <c r="G58" s="107">
        <f t="shared" si="8"/>
        <v>604.41908</v>
      </c>
      <c r="H58" s="92">
        <v>1924</v>
      </c>
      <c r="I58" s="96">
        <v>0</v>
      </c>
      <c r="J58" s="79">
        <v>117.165</v>
      </c>
      <c r="K58" s="107">
        <f t="shared" si="5"/>
        <v>225.42546000000002</v>
      </c>
      <c r="L58" s="114">
        <f t="shared" si="9"/>
        <v>1509.0700421054462</v>
      </c>
      <c r="M58" s="96">
        <v>2050.956</v>
      </c>
      <c r="N58" s="79">
        <f t="shared" si="6"/>
        <v>70.348</v>
      </c>
      <c r="O58" s="86">
        <v>125.26887</v>
      </c>
    </row>
  </sheetData>
  <sheetProtection/>
  <mergeCells count="33">
    <mergeCell ref="I43:I44"/>
    <mergeCell ref="J43:J44"/>
    <mergeCell ref="O43:O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38:O38"/>
    <mergeCell ref="A39:O39"/>
    <mergeCell ref="A41:A45"/>
    <mergeCell ref="B41:G41"/>
    <mergeCell ref="H41:O41"/>
    <mergeCell ref="B42:D42"/>
    <mergeCell ref="E42:G42"/>
    <mergeCell ref="H42:K42"/>
    <mergeCell ref="L42:O42"/>
    <mergeCell ref="B43:B44"/>
    <mergeCell ref="A1:G1"/>
    <mergeCell ref="A2:G2"/>
    <mergeCell ref="A4:A8"/>
    <mergeCell ref="B4:G4"/>
    <mergeCell ref="B5:D5"/>
    <mergeCell ref="E5:G5"/>
    <mergeCell ref="B6:B7"/>
    <mergeCell ref="C6:C7"/>
    <mergeCell ref="D6:D7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="85" zoomScaleNormal="85" zoomScalePageLayoutView="0" workbookViewId="0" topLeftCell="A41">
      <selection activeCell="L58" sqref="L58"/>
    </sheetView>
  </sheetViews>
  <sheetFormatPr defaultColWidth="9.00390625" defaultRowHeight="12.75"/>
  <cols>
    <col min="1" max="1" width="26.875" style="1" customWidth="1"/>
    <col min="2" max="6" width="11.375" style="1" customWidth="1"/>
    <col min="7" max="15" width="12.125" style="1" customWidth="1"/>
    <col min="16" max="16" width="15.125" style="1" customWidth="1"/>
    <col min="17" max="17" width="14.25390625" style="1" customWidth="1"/>
    <col min="18" max="19" width="11.375" style="1" customWidth="1"/>
    <col min="20" max="16384" width="9.125" style="1" customWidth="1"/>
  </cols>
  <sheetData>
    <row r="1" spans="1:7" ht="30" customHeight="1">
      <c r="A1" s="121" t="s">
        <v>50</v>
      </c>
      <c r="B1" s="121"/>
      <c r="C1" s="121"/>
      <c r="D1" s="121"/>
      <c r="E1" s="121"/>
      <c r="F1" s="121"/>
      <c r="G1" s="121"/>
    </row>
    <row r="2" spans="1:7" ht="15.75" customHeight="1">
      <c r="A2" s="121" t="s">
        <v>55</v>
      </c>
      <c r="B2" s="121"/>
      <c r="C2" s="121"/>
      <c r="D2" s="121"/>
      <c r="E2" s="121"/>
      <c r="F2" s="121"/>
      <c r="G2" s="121"/>
    </row>
    <row r="3" spans="1:7" ht="17.25" customHeight="1" thickBot="1">
      <c r="A3" s="3"/>
      <c r="B3" s="3"/>
      <c r="C3" s="3"/>
      <c r="D3" s="3"/>
      <c r="E3" s="3"/>
      <c r="F3" s="3"/>
      <c r="G3" s="3"/>
    </row>
    <row r="4" spans="1:7" ht="19.5" customHeight="1" thickBot="1">
      <c r="A4" s="122" t="s">
        <v>5</v>
      </c>
      <c r="B4" s="125" t="s">
        <v>57</v>
      </c>
      <c r="C4" s="126"/>
      <c r="D4" s="126"/>
      <c r="E4" s="126"/>
      <c r="F4" s="126"/>
      <c r="G4" s="127"/>
    </row>
    <row r="5" spans="1:7" ht="28.5" customHeight="1">
      <c r="A5" s="123"/>
      <c r="B5" s="128" t="s">
        <v>6</v>
      </c>
      <c r="C5" s="129"/>
      <c r="D5" s="130"/>
      <c r="E5" s="131"/>
      <c r="F5" s="131"/>
      <c r="G5" s="132"/>
    </row>
    <row r="6" spans="1:7" ht="20.25" customHeight="1">
      <c r="A6" s="123"/>
      <c r="B6" s="133" t="s">
        <v>7</v>
      </c>
      <c r="C6" s="135" t="s">
        <v>38</v>
      </c>
      <c r="D6" s="137" t="s">
        <v>30</v>
      </c>
      <c r="E6" s="139" t="s">
        <v>3</v>
      </c>
      <c r="F6" s="140"/>
      <c r="G6" s="141"/>
    </row>
    <row r="7" spans="1:9" ht="87.75" customHeight="1">
      <c r="A7" s="123"/>
      <c r="B7" s="134"/>
      <c r="C7" s="136"/>
      <c r="D7" s="138"/>
      <c r="E7" s="14" t="s">
        <v>28</v>
      </c>
      <c r="F7" s="2" t="s">
        <v>7</v>
      </c>
      <c r="G7" s="56" t="s">
        <v>39</v>
      </c>
      <c r="H7" s="60" t="s">
        <v>54</v>
      </c>
      <c r="I7" s="60"/>
    </row>
    <row r="8" spans="1:9" ht="27" customHeight="1" thickBot="1">
      <c r="A8" s="124"/>
      <c r="B8" s="69" t="s">
        <v>8</v>
      </c>
      <c r="C8" s="70" t="s">
        <v>0</v>
      </c>
      <c r="D8" s="71" t="s">
        <v>1</v>
      </c>
      <c r="E8" s="15" t="s">
        <v>0</v>
      </c>
      <c r="F8" s="9" t="s">
        <v>8</v>
      </c>
      <c r="G8" s="10" t="s">
        <v>1</v>
      </c>
      <c r="H8" s="60" t="s">
        <v>56</v>
      </c>
      <c r="I8" s="60"/>
    </row>
    <row r="9" spans="1:9" ht="27" customHeight="1" thickBot="1">
      <c r="A9" s="38" t="s">
        <v>4</v>
      </c>
      <c r="B9" s="39">
        <f>D9*1000/C9</f>
        <v>86.54966513399125</v>
      </c>
      <c r="C9" s="40">
        <f>C10+C23</f>
        <v>40935.391</v>
      </c>
      <c r="D9" s="41">
        <f>D10+D23</f>
        <v>3542.9443831789995</v>
      </c>
      <c r="E9" s="42">
        <f>E10+E23</f>
        <v>770.878</v>
      </c>
      <c r="F9" s="40">
        <f>G9*1000/E9</f>
        <v>2795.9457916816923</v>
      </c>
      <c r="G9" s="41">
        <f>G10+G23</f>
        <v>2155.3331</v>
      </c>
      <c r="H9" s="60"/>
      <c r="I9" s="60"/>
    </row>
    <row r="10" spans="1:9" ht="25.5" customHeight="1" thickBot="1">
      <c r="A10" s="38" t="s">
        <v>12</v>
      </c>
      <c r="B10" s="78">
        <f>ROUND(D10*1000/C10,3)</f>
        <v>86.759</v>
      </c>
      <c r="C10" s="79">
        <f>SUM(C11:C22)</f>
        <v>7231.324999999999</v>
      </c>
      <c r="D10" s="80">
        <f>SUM(D11:D22)</f>
        <v>627.386007289</v>
      </c>
      <c r="E10" s="81">
        <f>SUM(E11:E22)</f>
        <v>344.94300000000004</v>
      </c>
      <c r="F10" s="82">
        <f>G10*1000/E10</f>
        <v>2743.607291639488</v>
      </c>
      <c r="G10" s="83">
        <f>SUM(G11:G22)</f>
        <v>946.3881299999999</v>
      </c>
      <c r="H10" s="67"/>
      <c r="I10" s="67"/>
    </row>
    <row r="11" spans="1:14" ht="25.5" customHeight="1">
      <c r="A11" s="44" t="s">
        <v>16</v>
      </c>
      <c r="B11" s="5">
        <v>92.719</v>
      </c>
      <c r="C11" s="6">
        <v>665.905</v>
      </c>
      <c r="D11" s="7">
        <f>B11*C11/1000</f>
        <v>61.742045694999995</v>
      </c>
      <c r="E11" s="6">
        <v>62.294</v>
      </c>
      <c r="F11" s="6">
        <f aca="true" t="shared" si="0" ref="F11:F22">ROUND(G11*1000/E11,5)</f>
        <v>2223.52121</v>
      </c>
      <c r="G11" s="26">
        <v>138.51203</v>
      </c>
      <c r="H11" s="68">
        <v>2.37233</v>
      </c>
      <c r="I11" s="68"/>
      <c r="J11" s="60"/>
      <c r="K11" s="60"/>
      <c r="L11" s="60"/>
      <c r="M11" s="60"/>
      <c r="N11" s="61"/>
    </row>
    <row r="12" spans="1:14" ht="25.5" customHeight="1">
      <c r="A12" s="44" t="s">
        <v>17</v>
      </c>
      <c r="B12" s="5">
        <v>92.719</v>
      </c>
      <c r="C12" s="6">
        <v>633.429</v>
      </c>
      <c r="D12" s="7">
        <f aca="true" t="shared" si="1" ref="D12:D21">B12*C12/1000</f>
        <v>58.73090345099999</v>
      </c>
      <c r="E12" s="6">
        <v>61.255</v>
      </c>
      <c r="F12" s="6">
        <f t="shared" si="0"/>
        <v>2706.60354</v>
      </c>
      <c r="G12" s="26">
        <v>165.793</v>
      </c>
      <c r="H12" s="68">
        <v>2.37233</v>
      </c>
      <c r="I12" s="68"/>
      <c r="J12" s="60"/>
      <c r="K12" s="60"/>
      <c r="L12" s="60"/>
      <c r="M12" s="60"/>
      <c r="N12" s="61"/>
    </row>
    <row r="13" spans="1:14" ht="25.5" customHeight="1">
      <c r="A13" s="44" t="s">
        <v>18</v>
      </c>
      <c r="B13" s="5">
        <v>92.719</v>
      </c>
      <c r="C13" s="6">
        <v>584.908</v>
      </c>
      <c r="D13" s="7">
        <f t="shared" si="1"/>
        <v>54.232084852</v>
      </c>
      <c r="E13" s="6">
        <v>27.757</v>
      </c>
      <c r="F13" s="6">
        <f t="shared" si="0"/>
        <v>2526.35623</v>
      </c>
      <c r="G13" s="26">
        <v>70.12407</v>
      </c>
      <c r="H13" s="68">
        <v>2.37233</v>
      </c>
      <c r="I13" s="68"/>
      <c r="J13" s="60"/>
      <c r="K13" s="60"/>
      <c r="L13" s="60"/>
      <c r="M13" s="60"/>
      <c r="N13" s="61"/>
    </row>
    <row r="14" spans="1:14" ht="25.5" customHeight="1">
      <c r="A14" s="44" t="s">
        <v>19</v>
      </c>
      <c r="B14" s="5">
        <v>92.719</v>
      </c>
      <c r="C14" s="6">
        <v>560.036</v>
      </c>
      <c r="D14" s="7">
        <f t="shared" si="1"/>
        <v>51.92597788399999</v>
      </c>
      <c r="E14" s="6">
        <v>20.369</v>
      </c>
      <c r="F14" s="6">
        <f t="shared" si="0"/>
        <v>3008.75203</v>
      </c>
      <c r="G14" s="26">
        <v>61.28527</v>
      </c>
      <c r="H14" s="68">
        <v>2.37233</v>
      </c>
      <c r="I14" s="68"/>
      <c r="J14" s="60"/>
      <c r="K14" s="60"/>
      <c r="L14" s="60"/>
      <c r="M14" s="60"/>
      <c r="N14" s="61"/>
    </row>
    <row r="15" spans="1:14" ht="25.5" customHeight="1">
      <c r="A15" s="44" t="s">
        <v>20</v>
      </c>
      <c r="B15" s="5">
        <v>92.719</v>
      </c>
      <c r="C15" s="6">
        <v>578.418</v>
      </c>
      <c r="D15" s="7">
        <f t="shared" si="1"/>
        <v>53.630338542</v>
      </c>
      <c r="E15" s="6">
        <v>12.166</v>
      </c>
      <c r="F15" s="6">
        <f t="shared" si="0"/>
        <v>2893.9298</v>
      </c>
      <c r="G15" s="26">
        <v>35.20755</v>
      </c>
      <c r="H15" s="68">
        <v>2.37233</v>
      </c>
      <c r="I15" s="68"/>
      <c r="J15" s="60"/>
      <c r="K15" s="60"/>
      <c r="L15" s="60"/>
      <c r="M15" s="60"/>
      <c r="N15" s="61"/>
    </row>
    <row r="16" spans="1:14" ht="25.5" customHeight="1">
      <c r="A16" s="44" t="s">
        <v>21</v>
      </c>
      <c r="B16" s="5">
        <v>92.719</v>
      </c>
      <c r="C16" s="6">
        <v>535.95</v>
      </c>
      <c r="D16" s="7">
        <f t="shared" si="1"/>
        <v>49.69274805</v>
      </c>
      <c r="E16" s="6">
        <v>10.059</v>
      </c>
      <c r="F16" s="6">
        <f t="shared" si="0"/>
        <v>2703.85128</v>
      </c>
      <c r="G16" s="26">
        <v>27.19804</v>
      </c>
      <c r="H16" s="68">
        <v>2.37233</v>
      </c>
      <c r="I16" s="68"/>
      <c r="J16" s="60"/>
      <c r="K16" s="60"/>
      <c r="L16" s="60"/>
      <c r="M16" s="60"/>
      <c r="N16" s="61"/>
    </row>
    <row r="17" spans="1:14" ht="25.5" customHeight="1">
      <c r="A17" s="44" t="s">
        <v>22</v>
      </c>
      <c r="B17" s="5">
        <v>80.985</v>
      </c>
      <c r="C17" s="6">
        <v>550.873</v>
      </c>
      <c r="D17" s="7">
        <f>B17*C17/1000</f>
        <v>44.612449905</v>
      </c>
      <c r="E17" s="6">
        <v>14.773</v>
      </c>
      <c r="F17" s="6">
        <f t="shared" si="0"/>
        <v>2924.13457</v>
      </c>
      <c r="G17" s="26">
        <v>43.19824</v>
      </c>
      <c r="H17" s="68">
        <v>2.027992</v>
      </c>
      <c r="I17" s="68"/>
      <c r="J17" s="62"/>
      <c r="K17" s="62"/>
      <c r="L17" s="62"/>
      <c r="M17" s="62"/>
      <c r="N17" s="62"/>
    </row>
    <row r="18" spans="1:14" ht="25.5" customHeight="1">
      <c r="A18" s="44" t="s">
        <v>23</v>
      </c>
      <c r="B18" s="5">
        <v>80.985</v>
      </c>
      <c r="C18" s="6">
        <v>623.141</v>
      </c>
      <c r="D18" s="7">
        <f t="shared" si="1"/>
        <v>50.465073884999995</v>
      </c>
      <c r="E18" s="6">
        <v>16.219</v>
      </c>
      <c r="F18" s="6">
        <f t="shared" si="0"/>
        <v>3019.65534</v>
      </c>
      <c r="G18" s="26">
        <v>48.97579</v>
      </c>
      <c r="H18" s="68">
        <v>2.027992</v>
      </c>
      <c r="I18" s="68"/>
      <c r="J18" s="60"/>
      <c r="K18" s="60"/>
      <c r="L18" s="60"/>
      <c r="M18" s="60"/>
      <c r="N18" s="60"/>
    </row>
    <row r="19" spans="1:14" ht="25.5" customHeight="1">
      <c r="A19" s="44" t="s">
        <v>24</v>
      </c>
      <c r="B19" s="5">
        <v>80.985</v>
      </c>
      <c r="C19" s="6">
        <v>548.828</v>
      </c>
      <c r="D19" s="7">
        <f t="shared" si="1"/>
        <v>44.44683558</v>
      </c>
      <c r="E19" s="6">
        <v>1.842</v>
      </c>
      <c r="F19" s="6">
        <f t="shared" si="0"/>
        <v>3235.84148</v>
      </c>
      <c r="G19" s="26">
        <v>5.96042</v>
      </c>
      <c r="H19" s="68">
        <v>2.027992</v>
      </c>
      <c r="I19" s="68"/>
      <c r="J19" s="60"/>
      <c r="K19" s="60"/>
      <c r="L19" s="60"/>
      <c r="M19" s="60"/>
      <c r="N19" s="61"/>
    </row>
    <row r="20" spans="1:14" ht="25.5" customHeight="1">
      <c r="A20" s="44" t="s">
        <v>25</v>
      </c>
      <c r="B20" s="5">
        <v>80.985</v>
      </c>
      <c r="C20" s="6">
        <v>645.147</v>
      </c>
      <c r="D20" s="7">
        <f t="shared" si="1"/>
        <v>52.24722979500001</v>
      </c>
      <c r="E20" s="6">
        <v>18.114</v>
      </c>
      <c r="F20" s="6">
        <f t="shared" si="0"/>
        <v>3297.39207</v>
      </c>
      <c r="G20" s="26">
        <v>59.72896</v>
      </c>
      <c r="H20" s="68">
        <v>2.027992</v>
      </c>
      <c r="I20" s="68"/>
      <c r="J20" s="60"/>
      <c r="K20" s="60"/>
      <c r="L20" s="60"/>
      <c r="M20" s="60"/>
      <c r="N20" s="61"/>
    </row>
    <row r="21" spans="1:14" ht="25.5" customHeight="1">
      <c r="A21" s="44" t="s">
        <v>26</v>
      </c>
      <c r="B21" s="5">
        <v>80.985</v>
      </c>
      <c r="C21" s="6">
        <v>653.79</v>
      </c>
      <c r="D21" s="7">
        <f t="shared" si="1"/>
        <v>52.947183149999994</v>
      </c>
      <c r="E21" s="6">
        <v>50.54</v>
      </c>
      <c r="F21" s="6">
        <f t="shared" si="0"/>
        <v>3057.00237</v>
      </c>
      <c r="G21" s="26">
        <v>154.5009</v>
      </c>
      <c r="H21" s="68">
        <v>2.027992</v>
      </c>
      <c r="I21" s="68"/>
      <c r="J21" s="60"/>
      <c r="K21" s="60"/>
      <c r="L21" s="60"/>
      <c r="M21" s="60"/>
      <c r="N21" s="61"/>
    </row>
    <row r="22" spans="1:14" ht="25.5" customHeight="1" thickBot="1">
      <c r="A22" s="72" t="s">
        <v>27</v>
      </c>
      <c r="B22" s="73">
        <v>80.985</v>
      </c>
      <c r="C22" s="74">
        <v>650.9</v>
      </c>
      <c r="D22" s="75">
        <f>B22*C22/1000</f>
        <v>52.7131365</v>
      </c>
      <c r="E22" s="74">
        <v>49.555</v>
      </c>
      <c r="F22" s="74">
        <f t="shared" si="0"/>
        <v>2742.48532</v>
      </c>
      <c r="G22" s="76">
        <v>135.90386</v>
      </c>
      <c r="H22" s="68">
        <v>2.027992</v>
      </c>
      <c r="I22" s="68"/>
      <c r="J22" s="60"/>
      <c r="K22" s="60"/>
      <c r="L22" s="60"/>
      <c r="M22" s="60"/>
      <c r="N22" s="61"/>
    </row>
    <row r="23" spans="1:14" ht="25.5" customHeight="1" thickBot="1">
      <c r="A23" s="38" t="s">
        <v>51</v>
      </c>
      <c r="B23" s="84">
        <f>ROUND(D23*1000/C23,3)</f>
        <v>86.505</v>
      </c>
      <c r="C23" s="82">
        <f>SUM(C24:C35)</f>
        <v>33704.066000000006</v>
      </c>
      <c r="D23" s="85">
        <f>SUM(D24:D35)</f>
        <v>2915.5583758899998</v>
      </c>
      <c r="E23" s="81">
        <f>SUM(E24:E35)</f>
        <v>425.935</v>
      </c>
      <c r="F23" s="82">
        <f>G23*1000/E23</f>
        <v>2838.332069447216</v>
      </c>
      <c r="G23" s="83">
        <f>SUM(G24:G35)</f>
        <v>1208.94497</v>
      </c>
      <c r="H23" s="67"/>
      <c r="I23" s="67"/>
      <c r="J23" s="60"/>
      <c r="K23" s="60"/>
      <c r="L23" s="60"/>
      <c r="M23" s="60"/>
      <c r="N23" s="61"/>
    </row>
    <row r="24" spans="1:19" ht="25.5" customHeight="1">
      <c r="A24" s="44" t="s">
        <v>16</v>
      </c>
      <c r="B24" s="5">
        <v>92.719</v>
      </c>
      <c r="C24" s="6">
        <v>2924.298</v>
      </c>
      <c r="D24" s="7">
        <f aca="true" t="shared" si="2" ref="D24:D35">B24*C24/1000</f>
        <v>271.1379862619999</v>
      </c>
      <c r="E24" s="6">
        <v>70.529</v>
      </c>
      <c r="F24" s="6">
        <f aca="true" t="shared" si="3" ref="F24:F35">ROUND(G24*1000/E24,5)</f>
        <v>2438.15154</v>
      </c>
      <c r="G24" s="26">
        <v>171.96039</v>
      </c>
      <c r="H24" s="68">
        <v>2.463165</v>
      </c>
      <c r="I24" s="68"/>
      <c r="J24" s="60"/>
      <c r="K24" s="60"/>
      <c r="L24" s="60"/>
      <c r="M24" s="60"/>
      <c r="N24" s="61"/>
      <c r="P24" s="63"/>
      <c r="Q24" s="63"/>
      <c r="R24" s="63"/>
      <c r="S24" s="63"/>
    </row>
    <row r="25" spans="1:19" ht="25.5" customHeight="1">
      <c r="A25" s="44" t="s">
        <v>17</v>
      </c>
      <c r="B25" s="5">
        <v>92.719</v>
      </c>
      <c r="C25" s="6">
        <v>2871.803</v>
      </c>
      <c r="D25" s="7">
        <f t="shared" si="2"/>
        <v>266.27070235699995</v>
      </c>
      <c r="E25" s="6">
        <v>0.449</v>
      </c>
      <c r="F25" s="6">
        <f t="shared" si="3"/>
        <v>2968.5078</v>
      </c>
      <c r="G25" s="26">
        <v>1.33286</v>
      </c>
      <c r="H25" s="68">
        <v>2.463165</v>
      </c>
      <c r="I25" s="68"/>
      <c r="J25" s="62"/>
      <c r="K25" s="62"/>
      <c r="L25" s="62"/>
      <c r="M25" s="62"/>
      <c r="N25" s="62"/>
      <c r="P25" s="63"/>
      <c r="Q25" s="63"/>
      <c r="R25" s="63"/>
      <c r="S25" s="63"/>
    </row>
    <row r="26" spans="1:19" ht="25.5" customHeight="1">
      <c r="A26" s="44" t="s">
        <v>18</v>
      </c>
      <c r="B26" s="5">
        <v>92.719</v>
      </c>
      <c r="C26" s="6">
        <v>2433.193</v>
      </c>
      <c r="D26" s="7">
        <f t="shared" si="2"/>
        <v>225.603221767</v>
      </c>
      <c r="E26" s="59">
        <v>21.687</v>
      </c>
      <c r="F26" s="6">
        <f t="shared" si="3"/>
        <v>2549.37843</v>
      </c>
      <c r="G26" s="26">
        <v>55.28837</v>
      </c>
      <c r="H26" s="68">
        <v>2.463165</v>
      </c>
      <c r="I26" s="68"/>
      <c r="P26" s="63"/>
      <c r="Q26" s="63"/>
      <c r="R26" s="63"/>
      <c r="S26" s="63"/>
    </row>
    <row r="27" spans="1:19" ht="25.5" customHeight="1">
      <c r="A27" s="44" t="s">
        <v>19</v>
      </c>
      <c r="B27" s="5">
        <v>92.719</v>
      </c>
      <c r="C27" s="6">
        <v>2149.825</v>
      </c>
      <c r="D27" s="7">
        <f t="shared" si="2"/>
        <v>199.32962417499996</v>
      </c>
      <c r="E27" s="6">
        <v>6.187</v>
      </c>
      <c r="F27" s="6">
        <f t="shared" si="3"/>
        <v>2950.51883</v>
      </c>
      <c r="G27" s="26">
        <v>18.25486</v>
      </c>
      <c r="H27" s="68">
        <v>2.463165</v>
      </c>
      <c r="I27" s="68"/>
      <c r="P27" s="63"/>
      <c r="Q27" s="63"/>
      <c r="R27" s="63"/>
      <c r="S27" s="63"/>
    </row>
    <row r="28" spans="1:19" ht="25.5" customHeight="1">
      <c r="A28" s="44" t="s">
        <v>20</v>
      </c>
      <c r="B28" s="5">
        <v>92.719</v>
      </c>
      <c r="C28" s="6">
        <v>2735.017</v>
      </c>
      <c r="D28" s="7">
        <f t="shared" si="2"/>
        <v>253.58804122299998</v>
      </c>
      <c r="E28" s="6">
        <v>29.841</v>
      </c>
      <c r="F28" s="6">
        <f t="shared" si="3"/>
        <v>2761.78982</v>
      </c>
      <c r="G28" s="26">
        <v>82.41457</v>
      </c>
      <c r="H28" s="68">
        <v>2.463165</v>
      </c>
      <c r="I28" s="68"/>
      <c r="P28" s="63"/>
      <c r="Q28" s="63"/>
      <c r="R28" s="63"/>
      <c r="S28" s="63"/>
    </row>
    <row r="29" spans="1:19" ht="25.5" customHeight="1">
      <c r="A29" s="44" t="s">
        <v>21</v>
      </c>
      <c r="B29" s="5">
        <v>92.719</v>
      </c>
      <c r="C29" s="6">
        <v>2740.184</v>
      </c>
      <c r="D29" s="7">
        <f t="shared" si="2"/>
        <v>254.067120296</v>
      </c>
      <c r="E29" s="6">
        <v>30.562</v>
      </c>
      <c r="F29" s="6">
        <f t="shared" si="3"/>
        <v>2642.03161</v>
      </c>
      <c r="G29" s="26">
        <v>80.74577</v>
      </c>
      <c r="H29" s="68">
        <v>2.463165</v>
      </c>
      <c r="I29" s="68"/>
      <c r="P29" s="63"/>
      <c r="Q29" s="63"/>
      <c r="R29" s="63"/>
      <c r="S29" s="63"/>
    </row>
    <row r="30" spans="1:19" ht="25.5" customHeight="1">
      <c r="A30" s="44" t="s">
        <v>22</v>
      </c>
      <c r="B30" s="5">
        <v>80.985</v>
      </c>
      <c r="C30" s="6">
        <v>2931.965</v>
      </c>
      <c r="D30" s="7">
        <f t="shared" si="2"/>
        <v>237.445185525</v>
      </c>
      <c r="E30" s="6">
        <v>8.991</v>
      </c>
      <c r="F30" s="6">
        <f t="shared" si="3"/>
        <v>2990.89868</v>
      </c>
      <c r="G30" s="26">
        <v>26.89117</v>
      </c>
      <c r="H30" s="68">
        <v>2.193224</v>
      </c>
      <c r="I30" s="68"/>
      <c r="P30" s="63"/>
      <c r="Q30" s="63"/>
      <c r="R30" s="63"/>
      <c r="S30" s="63"/>
    </row>
    <row r="31" spans="1:19" ht="25.5" customHeight="1">
      <c r="A31" s="44" t="s">
        <v>23</v>
      </c>
      <c r="B31" s="5">
        <v>80.985</v>
      </c>
      <c r="C31" s="6">
        <v>2886.612</v>
      </c>
      <c r="D31" s="7">
        <f t="shared" si="2"/>
        <v>233.77227282</v>
      </c>
      <c r="E31" s="6">
        <v>46.834</v>
      </c>
      <c r="F31" s="6">
        <f t="shared" si="3"/>
        <v>3049.29688</v>
      </c>
      <c r="G31" s="26">
        <v>142.81077</v>
      </c>
      <c r="H31" s="68">
        <v>2.193224</v>
      </c>
      <c r="I31" s="68"/>
      <c r="P31" s="63"/>
      <c r="Q31" s="63"/>
      <c r="R31" s="63"/>
      <c r="S31" s="63"/>
    </row>
    <row r="32" spans="1:19" ht="25.5" customHeight="1">
      <c r="A32" s="44" t="s">
        <v>24</v>
      </c>
      <c r="B32" s="5">
        <v>80.985</v>
      </c>
      <c r="C32" s="6">
        <v>2509.451</v>
      </c>
      <c r="D32" s="7">
        <f t="shared" si="2"/>
        <v>203.22788923500002</v>
      </c>
      <c r="E32" s="6">
        <v>41.471</v>
      </c>
      <c r="F32" s="6">
        <f t="shared" si="3"/>
        <v>3184.17111</v>
      </c>
      <c r="G32" s="26">
        <v>132.05076</v>
      </c>
      <c r="H32" s="68">
        <v>2.193224</v>
      </c>
      <c r="I32" s="68"/>
      <c r="P32" s="63"/>
      <c r="Q32" s="63"/>
      <c r="R32" s="63"/>
      <c r="S32" s="63"/>
    </row>
    <row r="33" spans="1:19" ht="25.5" customHeight="1">
      <c r="A33" s="44" t="s">
        <v>25</v>
      </c>
      <c r="B33" s="5">
        <v>80.985</v>
      </c>
      <c r="C33" s="6">
        <v>3106.131</v>
      </c>
      <c r="D33" s="7">
        <f t="shared" si="2"/>
        <v>251.55001903499996</v>
      </c>
      <c r="E33" s="6">
        <v>47.891</v>
      </c>
      <c r="F33" s="6">
        <f t="shared" si="3"/>
        <v>3214.55597</v>
      </c>
      <c r="G33" s="26">
        <v>153.9483</v>
      </c>
      <c r="H33" s="68">
        <v>2.193224</v>
      </c>
      <c r="I33" s="68"/>
      <c r="P33" s="63"/>
      <c r="Q33" s="63"/>
      <c r="R33" s="63"/>
      <c r="S33" s="63"/>
    </row>
    <row r="34" spans="1:19" ht="25.5" customHeight="1">
      <c r="A34" s="44" t="s">
        <v>26</v>
      </c>
      <c r="B34" s="5">
        <v>80.985</v>
      </c>
      <c r="C34" s="6">
        <v>3054.88</v>
      </c>
      <c r="D34" s="7">
        <f t="shared" si="2"/>
        <v>247.39945680000002</v>
      </c>
      <c r="E34" s="6">
        <v>23.722</v>
      </c>
      <c r="F34" s="6">
        <f t="shared" si="3"/>
        <v>3111.99056</v>
      </c>
      <c r="G34" s="26">
        <v>73.82264</v>
      </c>
      <c r="H34" s="68">
        <v>2.193224</v>
      </c>
      <c r="I34" s="68"/>
      <c r="P34" s="63"/>
      <c r="Q34" s="63"/>
      <c r="R34" s="63"/>
      <c r="S34" s="63"/>
    </row>
    <row r="35" spans="1:19" ht="25.5" customHeight="1" thickBot="1">
      <c r="A35" s="72" t="s">
        <v>27</v>
      </c>
      <c r="B35" s="78">
        <v>80.985</v>
      </c>
      <c r="C35" s="79">
        <v>3360.707</v>
      </c>
      <c r="D35" s="80">
        <f t="shared" si="2"/>
        <v>272.166856395</v>
      </c>
      <c r="E35" s="79">
        <v>97.771</v>
      </c>
      <c r="F35" s="79">
        <f t="shared" si="3"/>
        <v>2755.66896</v>
      </c>
      <c r="G35" s="86">
        <v>269.42451</v>
      </c>
      <c r="H35" s="68">
        <v>2.193224</v>
      </c>
      <c r="I35" s="68"/>
      <c r="P35" s="63"/>
      <c r="Q35" s="63"/>
      <c r="R35" s="63"/>
      <c r="S35" s="63"/>
    </row>
    <row r="36" spans="8:19" ht="25.5" customHeight="1">
      <c r="H36" s="67"/>
      <c r="I36" s="67"/>
      <c r="P36" s="64"/>
      <c r="Q36" s="64"/>
      <c r="R36" s="64"/>
      <c r="S36" s="64"/>
    </row>
    <row r="37" spans="8:19" ht="25.5" customHeight="1">
      <c r="H37" s="67"/>
      <c r="I37" s="67"/>
      <c r="P37" s="64"/>
      <c r="Q37" s="64"/>
      <c r="R37" s="64"/>
      <c r="S37" s="64"/>
    </row>
    <row r="38" spans="1:19" ht="19.5" customHeight="1">
      <c r="A38" s="121" t="s">
        <v>58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64"/>
      <c r="Q38" s="64"/>
      <c r="R38" s="64"/>
      <c r="S38" s="64"/>
    </row>
    <row r="39" spans="1:19" ht="19.5" customHeight="1">
      <c r="A39" s="121" t="s">
        <v>55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64"/>
      <c r="Q39" s="64"/>
      <c r="R39" s="64"/>
      <c r="S39" s="64"/>
    </row>
    <row r="40" spans="1:19" ht="25.5" customHeight="1" thickBot="1">
      <c r="A40" s="3"/>
      <c r="B40" s="3"/>
      <c r="C40" s="3"/>
      <c r="D40" s="3"/>
      <c r="E40" s="3"/>
      <c r="F40" s="3"/>
      <c r="G40" s="3"/>
      <c r="H40" s="67"/>
      <c r="I40" s="67"/>
      <c r="P40" s="64"/>
      <c r="Q40" s="64"/>
      <c r="R40" s="64"/>
      <c r="S40" s="64"/>
    </row>
    <row r="41" spans="1:19" ht="25.5" customHeight="1" thickBot="1">
      <c r="A41" s="122" t="s">
        <v>5</v>
      </c>
      <c r="B41" s="125" t="s">
        <v>62</v>
      </c>
      <c r="C41" s="126"/>
      <c r="D41" s="126"/>
      <c r="E41" s="126"/>
      <c r="F41" s="126"/>
      <c r="G41" s="127"/>
      <c r="H41" s="125" t="s">
        <v>61</v>
      </c>
      <c r="I41" s="143"/>
      <c r="J41" s="126"/>
      <c r="K41" s="126"/>
      <c r="L41" s="126"/>
      <c r="M41" s="126"/>
      <c r="N41" s="126"/>
      <c r="O41" s="127"/>
      <c r="P41" s="64"/>
      <c r="Q41" s="64"/>
      <c r="R41" s="64"/>
      <c r="S41" s="64"/>
    </row>
    <row r="42" spans="1:19" ht="25.5" customHeight="1">
      <c r="A42" s="123"/>
      <c r="B42" s="128" t="s">
        <v>6</v>
      </c>
      <c r="C42" s="129"/>
      <c r="D42" s="130"/>
      <c r="E42" s="131" t="s">
        <v>60</v>
      </c>
      <c r="F42" s="131"/>
      <c r="G42" s="132"/>
      <c r="H42" s="128" t="s">
        <v>6</v>
      </c>
      <c r="I42" s="144"/>
      <c r="J42" s="129"/>
      <c r="K42" s="130"/>
      <c r="L42" s="131" t="s">
        <v>60</v>
      </c>
      <c r="M42" s="131"/>
      <c r="N42" s="131"/>
      <c r="O42" s="132"/>
      <c r="P42" s="64"/>
      <c r="Q42" s="64"/>
      <c r="R42" s="64"/>
      <c r="S42" s="64"/>
    </row>
    <row r="43" spans="1:19" ht="25.5" customHeight="1">
      <c r="A43" s="123"/>
      <c r="B43" s="133" t="s">
        <v>67</v>
      </c>
      <c r="C43" s="135" t="s">
        <v>63</v>
      </c>
      <c r="D43" s="137" t="s">
        <v>64</v>
      </c>
      <c r="E43" s="133" t="s">
        <v>67</v>
      </c>
      <c r="F43" s="135" t="s">
        <v>63</v>
      </c>
      <c r="G43" s="145" t="s">
        <v>64</v>
      </c>
      <c r="H43" s="133" t="s">
        <v>66</v>
      </c>
      <c r="I43" s="135" t="s">
        <v>65</v>
      </c>
      <c r="J43" s="135" t="s">
        <v>70</v>
      </c>
      <c r="K43" s="137" t="s">
        <v>30</v>
      </c>
      <c r="L43" s="133" t="s">
        <v>66</v>
      </c>
      <c r="M43" s="135" t="s">
        <v>65</v>
      </c>
      <c r="N43" s="135" t="s">
        <v>70</v>
      </c>
      <c r="O43" s="137" t="s">
        <v>39</v>
      </c>
      <c r="P43" s="64"/>
      <c r="Q43" s="64"/>
      <c r="R43" s="64"/>
      <c r="S43" s="64"/>
    </row>
    <row r="44" spans="1:19" ht="82.5" customHeight="1">
      <c r="A44" s="123"/>
      <c r="B44" s="134"/>
      <c r="C44" s="136"/>
      <c r="D44" s="138"/>
      <c r="E44" s="134"/>
      <c r="F44" s="136"/>
      <c r="G44" s="146"/>
      <c r="H44" s="134"/>
      <c r="I44" s="136"/>
      <c r="J44" s="136"/>
      <c r="K44" s="138"/>
      <c r="L44" s="134"/>
      <c r="M44" s="136"/>
      <c r="N44" s="136"/>
      <c r="O44" s="138"/>
      <c r="P44" s="64"/>
      <c r="Q44" s="64"/>
      <c r="R44" s="64"/>
      <c r="S44" s="64"/>
    </row>
    <row r="45" spans="1:19" ht="25.5" customHeight="1" thickBot="1">
      <c r="A45" s="142"/>
      <c r="B45" s="69" t="s">
        <v>69</v>
      </c>
      <c r="C45" s="70" t="s">
        <v>68</v>
      </c>
      <c r="D45" s="71" t="s">
        <v>1</v>
      </c>
      <c r="E45" s="69" t="s">
        <v>69</v>
      </c>
      <c r="F45" s="70" t="s">
        <v>68</v>
      </c>
      <c r="G45" s="71" t="s">
        <v>1</v>
      </c>
      <c r="H45" s="69" t="s">
        <v>8</v>
      </c>
      <c r="I45" s="70" t="s">
        <v>0</v>
      </c>
      <c r="J45" s="70" t="s">
        <v>0</v>
      </c>
      <c r="K45" s="71" t="s">
        <v>1</v>
      </c>
      <c r="L45" s="69" t="s">
        <v>8</v>
      </c>
      <c r="M45" s="70" t="s">
        <v>0</v>
      </c>
      <c r="N45" s="70" t="s">
        <v>0</v>
      </c>
      <c r="O45" s="71" t="s">
        <v>1</v>
      </c>
      <c r="P45" s="64"/>
      <c r="Q45" s="64"/>
      <c r="R45" s="64"/>
      <c r="S45" s="64"/>
    </row>
    <row r="46" spans="1:19" ht="25.5" customHeight="1" thickBot="1">
      <c r="A46" s="38" t="s">
        <v>59</v>
      </c>
      <c r="B46" s="93">
        <f>ROUND(D46*1000/C46,2)</f>
        <v>164096.36</v>
      </c>
      <c r="C46" s="40">
        <f>SUM(C47:C58)</f>
        <v>11.52</v>
      </c>
      <c r="D46" s="41">
        <f>SUM(D47:D58)</f>
        <v>1890.3900671999995</v>
      </c>
      <c r="E46" s="93">
        <f>ROUND((G46/1.18)*1000/F46,2)</f>
        <v>164095.64</v>
      </c>
      <c r="F46" s="40">
        <f>SUM(F47:F58)</f>
        <v>17.748</v>
      </c>
      <c r="G46" s="41">
        <f>SUM(G47:G58)</f>
        <v>3436.5959140896</v>
      </c>
      <c r="H46" s="39">
        <f>ROUND(K46*1000/J46,3)</f>
        <v>1632</v>
      </c>
      <c r="I46" s="42"/>
      <c r="J46" s="40">
        <f>SUM(J47:J58)</f>
        <v>355.00200000000007</v>
      </c>
      <c r="K46" s="41">
        <f>SUM(K47:K58)</f>
        <v>579.3632640000001</v>
      </c>
      <c r="L46" s="97">
        <f>1000*(O46/1.18)/N46</f>
        <v>2026.5869654403896</v>
      </c>
      <c r="M46" s="40">
        <f>SUM(M47:M58)</f>
        <v>10116.04</v>
      </c>
      <c r="N46" s="42">
        <f>M46*3.47/100</f>
        <v>351.02658800000006</v>
      </c>
      <c r="O46" s="77">
        <f>SUM(O47:O58)</f>
        <v>839.4353711613004</v>
      </c>
      <c r="P46" s="64"/>
      <c r="Q46" s="64"/>
      <c r="R46" s="64"/>
      <c r="S46" s="64"/>
    </row>
    <row r="47" spans="1:19" ht="25.5" customHeight="1">
      <c r="A47" s="44" t="s">
        <v>16</v>
      </c>
      <c r="B47" s="90">
        <v>0</v>
      </c>
      <c r="C47" s="87">
        <v>0</v>
      </c>
      <c r="D47" s="88">
        <f aca="true" t="shared" si="4" ref="D47:D52">B47*C47/1000</f>
        <v>0</v>
      </c>
      <c r="E47" s="90">
        <v>0</v>
      </c>
      <c r="F47" s="87">
        <f aca="true" t="shared" si="5" ref="F47:F52">C47</f>
        <v>0</v>
      </c>
      <c r="G47" s="88">
        <f aca="true" t="shared" si="6" ref="G47:G52">E47*F47*1.18/1000</f>
        <v>0</v>
      </c>
      <c r="H47" s="90">
        <v>0</v>
      </c>
      <c r="I47" s="95">
        <v>0</v>
      </c>
      <c r="J47" s="87">
        <v>0</v>
      </c>
      <c r="K47" s="88">
        <f aca="true" t="shared" si="7" ref="K47:K52">H47*J47/1000</f>
        <v>0</v>
      </c>
      <c r="L47" s="91">
        <v>0</v>
      </c>
      <c r="M47" s="17">
        <v>0</v>
      </c>
      <c r="N47" s="6">
        <f aca="true" t="shared" si="8" ref="N47:N52">M47*3.47/100</f>
        <v>0</v>
      </c>
      <c r="O47" s="26">
        <f aca="true" t="shared" si="9" ref="O47:O52">L47*N47*1.18/1000</f>
        <v>0</v>
      </c>
      <c r="P47" s="64"/>
      <c r="Q47" s="64"/>
      <c r="R47" s="64"/>
      <c r="S47" s="64"/>
    </row>
    <row r="48" spans="1:19" ht="25.5" customHeight="1">
      <c r="A48" s="44" t="s">
        <v>17</v>
      </c>
      <c r="B48" s="91">
        <v>0</v>
      </c>
      <c r="C48" s="6">
        <v>0</v>
      </c>
      <c r="D48" s="89">
        <f t="shared" si="4"/>
        <v>0</v>
      </c>
      <c r="E48" s="91">
        <v>0</v>
      </c>
      <c r="F48" s="6">
        <f t="shared" si="5"/>
        <v>0</v>
      </c>
      <c r="G48" s="89">
        <f t="shared" si="6"/>
        <v>0</v>
      </c>
      <c r="H48" s="91">
        <v>0</v>
      </c>
      <c r="I48" s="17">
        <v>0</v>
      </c>
      <c r="J48" s="6">
        <v>0</v>
      </c>
      <c r="K48" s="89">
        <f t="shared" si="7"/>
        <v>0</v>
      </c>
      <c r="L48" s="91">
        <v>0</v>
      </c>
      <c r="M48" s="17">
        <v>0</v>
      </c>
      <c r="N48" s="6">
        <f t="shared" si="8"/>
        <v>0</v>
      </c>
      <c r="O48" s="89">
        <f t="shared" si="9"/>
        <v>0</v>
      </c>
      <c r="P48" s="64"/>
      <c r="Q48" s="64"/>
      <c r="R48" s="64"/>
      <c r="S48" s="64"/>
    </row>
    <row r="49" spans="1:19" ht="25.5" customHeight="1">
      <c r="A49" s="44" t="s">
        <v>18</v>
      </c>
      <c r="B49" s="91">
        <v>0</v>
      </c>
      <c r="C49" s="6">
        <v>0</v>
      </c>
      <c r="D49" s="89">
        <f t="shared" si="4"/>
        <v>0</v>
      </c>
      <c r="E49" s="91">
        <v>0</v>
      </c>
      <c r="F49" s="6">
        <f t="shared" si="5"/>
        <v>0</v>
      </c>
      <c r="G49" s="89">
        <f t="shared" si="6"/>
        <v>0</v>
      </c>
      <c r="H49" s="91">
        <v>0</v>
      </c>
      <c r="I49" s="17">
        <v>0</v>
      </c>
      <c r="J49" s="6">
        <v>0</v>
      </c>
      <c r="K49" s="89">
        <f t="shared" si="7"/>
        <v>0</v>
      </c>
      <c r="L49" s="91">
        <v>0</v>
      </c>
      <c r="M49" s="17">
        <v>0</v>
      </c>
      <c r="N49" s="6">
        <f t="shared" si="8"/>
        <v>0</v>
      </c>
      <c r="O49" s="89">
        <f t="shared" si="9"/>
        <v>0</v>
      </c>
      <c r="P49" s="64"/>
      <c r="Q49" s="64"/>
      <c r="R49" s="64"/>
      <c r="S49" s="64"/>
    </row>
    <row r="50" spans="1:19" ht="25.5" customHeight="1">
      <c r="A50" s="44" t="s">
        <v>19</v>
      </c>
      <c r="B50" s="91">
        <v>0</v>
      </c>
      <c r="C50" s="6">
        <v>0</v>
      </c>
      <c r="D50" s="89">
        <f t="shared" si="4"/>
        <v>0</v>
      </c>
      <c r="E50" s="91">
        <v>0</v>
      </c>
      <c r="F50" s="6">
        <f t="shared" si="5"/>
        <v>0</v>
      </c>
      <c r="G50" s="89">
        <f t="shared" si="6"/>
        <v>0</v>
      </c>
      <c r="H50" s="91">
        <v>0</v>
      </c>
      <c r="I50" s="17">
        <v>0</v>
      </c>
      <c r="J50" s="6">
        <v>0</v>
      </c>
      <c r="K50" s="89">
        <f t="shared" si="7"/>
        <v>0</v>
      </c>
      <c r="L50" s="91">
        <v>0</v>
      </c>
      <c r="M50" s="17">
        <v>0</v>
      </c>
      <c r="N50" s="6">
        <f t="shared" si="8"/>
        <v>0</v>
      </c>
      <c r="O50" s="89">
        <f t="shared" si="9"/>
        <v>0</v>
      </c>
      <c r="P50" s="64"/>
      <c r="Q50" s="64"/>
      <c r="R50" s="64"/>
      <c r="S50" s="64"/>
    </row>
    <row r="51" spans="1:19" ht="25.5" customHeight="1">
      <c r="A51" s="44" t="s">
        <v>20</v>
      </c>
      <c r="B51" s="91">
        <v>0</v>
      </c>
      <c r="C51" s="6">
        <v>0</v>
      </c>
      <c r="D51" s="89">
        <f t="shared" si="4"/>
        <v>0</v>
      </c>
      <c r="E51" s="91">
        <v>0</v>
      </c>
      <c r="F51" s="6">
        <f t="shared" si="5"/>
        <v>0</v>
      </c>
      <c r="G51" s="89">
        <f t="shared" si="6"/>
        <v>0</v>
      </c>
      <c r="H51" s="91">
        <v>0</v>
      </c>
      <c r="I51" s="17">
        <v>0</v>
      </c>
      <c r="J51" s="6">
        <v>0</v>
      </c>
      <c r="K51" s="89">
        <f t="shared" si="7"/>
        <v>0</v>
      </c>
      <c r="L51" s="91">
        <v>0</v>
      </c>
      <c r="M51" s="17">
        <v>0</v>
      </c>
      <c r="N51" s="6">
        <f t="shared" si="8"/>
        <v>0</v>
      </c>
      <c r="O51" s="89">
        <f t="shared" si="9"/>
        <v>0</v>
      </c>
      <c r="P51" s="64"/>
      <c r="Q51" s="64"/>
      <c r="R51" s="64"/>
      <c r="S51" s="64"/>
    </row>
    <row r="52" spans="1:19" ht="25.5" customHeight="1">
      <c r="A52" s="44" t="s">
        <v>21</v>
      </c>
      <c r="B52" s="91">
        <v>0</v>
      </c>
      <c r="C52" s="6">
        <v>0</v>
      </c>
      <c r="D52" s="89">
        <f t="shared" si="4"/>
        <v>0</v>
      </c>
      <c r="E52" s="91">
        <v>0</v>
      </c>
      <c r="F52" s="6">
        <f t="shared" si="5"/>
        <v>0</v>
      </c>
      <c r="G52" s="89">
        <f t="shared" si="6"/>
        <v>0</v>
      </c>
      <c r="H52" s="91">
        <v>0</v>
      </c>
      <c r="I52" s="17">
        <v>0</v>
      </c>
      <c r="J52" s="6">
        <v>0</v>
      </c>
      <c r="K52" s="89">
        <f t="shared" si="7"/>
        <v>0</v>
      </c>
      <c r="L52" s="91">
        <v>0</v>
      </c>
      <c r="M52" s="17">
        <v>0</v>
      </c>
      <c r="N52" s="6">
        <f t="shared" si="8"/>
        <v>0</v>
      </c>
      <c r="O52" s="89">
        <f t="shared" si="9"/>
        <v>0</v>
      </c>
      <c r="P52" s="64"/>
      <c r="Q52" s="64"/>
      <c r="R52" s="64"/>
      <c r="S52" s="64"/>
    </row>
    <row r="53" spans="1:19" ht="25.5" customHeight="1">
      <c r="A53" s="44" t="s">
        <v>22</v>
      </c>
      <c r="B53" s="91">
        <v>164096.36</v>
      </c>
      <c r="C53" s="6">
        <v>1.92</v>
      </c>
      <c r="D53" s="89">
        <f aca="true" t="shared" si="10" ref="D53:D58">B53*C53/1000</f>
        <v>315.06501119999996</v>
      </c>
      <c r="E53" s="91">
        <v>164095.64</v>
      </c>
      <c r="F53" s="6">
        <v>2.958</v>
      </c>
      <c r="G53" s="89">
        <f aca="true" t="shared" si="11" ref="G53:G58">E53*F53*1.18/1000</f>
        <v>572.7659856816</v>
      </c>
      <c r="H53" s="91">
        <v>1632</v>
      </c>
      <c r="I53" s="17">
        <v>0</v>
      </c>
      <c r="J53" s="6">
        <v>59.167</v>
      </c>
      <c r="K53" s="89">
        <f aca="true" t="shared" si="12" ref="K53:K58">H53*J53/1000</f>
        <v>96.56054400000001</v>
      </c>
      <c r="L53" s="91">
        <v>2531.7</v>
      </c>
      <c r="M53" s="17">
        <v>1697.08</v>
      </c>
      <c r="N53" s="6">
        <f aca="true" t="shared" si="13" ref="N53:N58">M53*3.47/100</f>
        <v>58.888676000000004</v>
      </c>
      <c r="O53" s="89">
        <f aca="true" t="shared" si="14" ref="O53:O58">L53*N53*1.18/1000</f>
        <v>175.92438401445597</v>
      </c>
      <c r="P53" s="64"/>
      <c r="Q53" s="64"/>
      <c r="R53" s="64"/>
      <c r="S53" s="64"/>
    </row>
    <row r="54" spans="1:19" ht="25.5" customHeight="1">
      <c r="A54" s="44" t="s">
        <v>23</v>
      </c>
      <c r="B54" s="91">
        <v>164096.36</v>
      </c>
      <c r="C54" s="6">
        <v>1.92</v>
      </c>
      <c r="D54" s="89">
        <f t="shared" si="10"/>
        <v>315.06501119999996</v>
      </c>
      <c r="E54" s="91">
        <v>164095.64</v>
      </c>
      <c r="F54" s="6">
        <v>2.958</v>
      </c>
      <c r="G54" s="89">
        <f t="shared" si="11"/>
        <v>572.7659856816</v>
      </c>
      <c r="H54" s="91">
        <v>1632</v>
      </c>
      <c r="I54" s="17">
        <v>0</v>
      </c>
      <c r="J54" s="6">
        <v>59.167</v>
      </c>
      <c r="K54" s="89">
        <f t="shared" si="12"/>
        <v>96.56054400000001</v>
      </c>
      <c r="L54" s="91">
        <v>2358.55</v>
      </c>
      <c r="M54" s="17">
        <v>1614.58</v>
      </c>
      <c r="N54" s="6">
        <f t="shared" si="13"/>
        <v>56.025926</v>
      </c>
      <c r="O54" s="89">
        <f t="shared" si="14"/>
        <v>155.925138365414</v>
      </c>
      <c r="P54" s="64"/>
      <c r="Q54" s="64"/>
      <c r="R54" s="64"/>
      <c r="S54" s="64"/>
    </row>
    <row r="55" spans="1:15" ht="25.5" customHeight="1">
      <c r="A55" s="44" t="s">
        <v>24</v>
      </c>
      <c r="B55" s="91">
        <v>164096.36</v>
      </c>
      <c r="C55" s="6">
        <v>1.92</v>
      </c>
      <c r="D55" s="89">
        <f t="shared" si="10"/>
        <v>315.06501119999996</v>
      </c>
      <c r="E55" s="91">
        <v>164095.64</v>
      </c>
      <c r="F55" s="6">
        <v>2.958</v>
      </c>
      <c r="G55" s="89">
        <f t="shared" si="11"/>
        <v>572.7659856816</v>
      </c>
      <c r="H55" s="91">
        <v>1632</v>
      </c>
      <c r="I55" s="17">
        <v>0</v>
      </c>
      <c r="J55" s="6">
        <v>59.167</v>
      </c>
      <c r="K55" s="89">
        <f t="shared" si="12"/>
        <v>96.56054400000001</v>
      </c>
      <c r="L55" s="91">
        <v>1964.79</v>
      </c>
      <c r="M55" s="17">
        <v>1331.22</v>
      </c>
      <c r="N55" s="6">
        <f t="shared" si="13"/>
        <v>46.19333400000001</v>
      </c>
      <c r="O55" s="89">
        <f t="shared" si="14"/>
        <v>107.0970368376348</v>
      </c>
    </row>
    <row r="56" spans="1:15" ht="25.5" customHeight="1">
      <c r="A56" s="44" t="s">
        <v>25</v>
      </c>
      <c r="B56" s="91">
        <v>164096.36</v>
      </c>
      <c r="C56" s="6">
        <v>1.92</v>
      </c>
      <c r="D56" s="89">
        <f t="shared" si="10"/>
        <v>315.06501119999996</v>
      </c>
      <c r="E56" s="91">
        <v>164095.64</v>
      </c>
      <c r="F56" s="6">
        <v>2.958</v>
      </c>
      <c r="G56" s="89">
        <f t="shared" si="11"/>
        <v>572.7659856816</v>
      </c>
      <c r="H56" s="91">
        <v>1632</v>
      </c>
      <c r="I56" s="17">
        <v>0</v>
      </c>
      <c r="J56" s="6">
        <v>59.167</v>
      </c>
      <c r="K56" s="89">
        <f t="shared" si="12"/>
        <v>96.56054400000001</v>
      </c>
      <c r="L56" s="91">
        <v>2011.6653</v>
      </c>
      <c r="M56" s="17">
        <v>1783.54</v>
      </c>
      <c r="N56" s="6">
        <f t="shared" si="13"/>
        <v>61.88883800000001</v>
      </c>
      <c r="O56" s="89">
        <f t="shared" si="14"/>
        <v>146.90956087706726</v>
      </c>
    </row>
    <row r="57" spans="1:15" ht="25.5" customHeight="1">
      <c r="A57" s="44" t="s">
        <v>26</v>
      </c>
      <c r="B57" s="91">
        <v>164096.36</v>
      </c>
      <c r="C57" s="6">
        <v>1.92</v>
      </c>
      <c r="D57" s="89">
        <f t="shared" si="10"/>
        <v>315.06501119999996</v>
      </c>
      <c r="E57" s="91">
        <v>164095.64</v>
      </c>
      <c r="F57" s="6">
        <v>2.958</v>
      </c>
      <c r="G57" s="89">
        <f t="shared" si="11"/>
        <v>572.7659856816</v>
      </c>
      <c r="H57" s="91">
        <v>1632</v>
      </c>
      <c r="I57" s="17">
        <v>0</v>
      </c>
      <c r="J57" s="6">
        <v>59.167</v>
      </c>
      <c r="K57" s="89">
        <f t="shared" si="12"/>
        <v>96.56054400000001</v>
      </c>
      <c r="L57" s="91">
        <v>1816.4247</v>
      </c>
      <c r="M57" s="17">
        <v>1698.18</v>
      </c>
      <c r="N57" s="6">
        <f t="shared" si="13"/>
        <v>58.926846000000005</v>
      </c>
      <c r="O57" s="89">
        <f t="shared" si="14"/>
        <v>126.30269070964553</v>
      </c>
    </row>
    <row r="58" spans="1:15" ht="25.5" customHeight="1" thickBot="1">
      <c r="A58" s="72" t="s">
        <v>27</v>
      </c>
      <c r="B58" s="94">
        <v>164096.36</v>
      </c>
      <c r="C58" s="79">
        <v>1.92</v>
      </c>
      <c r="D58" s="76">
        <f t="shared" si="10"/>
        <v>315.06501119999996</v>
      </c>
      <c r="E58" s="94">
        <v>164095.64</v>
      </c>
      <c r="F58" s="79">
        <v>2.958</v>
      </c>
      <c r="G58" s="76">
        <f t="shared" si="11"/>
        <v>572.7659856816</v>
      </c>
      <c r="H58" s="94">
        <v>1632</v>
      </c>
      <c r="I58" s="96">
        <v>0</v>
      </c>
      <c r="J58" s="79">
        <v>59.167</v>
      </c>
      <c r="K58" s="76">
        <f t="shared" si="12"/>
        <v>96.56054400000001</v>
      </c>
      <c r="L58" s="92">
        <v>1560.88074</v>
      </c>
      <c r="M58" s="96">
        <v>1991.44</v>
      </c>
      <c r="N58" s="79">
        <f t="shared" si="13"/>
        <v>69.102968</v>
      </c>
      <c r="O58" s="76">
        <f t="shared" si="14"/>
        <v>127.27656035708287</v>
      </c>
    </row>
  </sheetData>
  <sheetProtection/>
  <mergeCells count="33">
    <mergeCell ref="L42:O42"/>
    <mergeCell ref="H43:H44"/>
    <mergeCell ref="J43:J44"/>
    <mergeCell ref="K43:K44"/>
    <mergeCell ref="L43:L44"/>
    <mergeCell ref="N43:N44"/>
    <mergeCell ref="O43:O44"/>
    <mergeCell ref="I43:I44"/>
    <mergeCell ref="M43:M44"/>
    <mergeCell ref="B42:D42"/>
    <mergeCell ref="E42:G42"/>
    <mergeCell ref="B43:B44"/>
    <mergeCell ref="C43:C44"/>
    <mergeCell ref="D43:D44"/>
    <mergeCell ref="E43:E44"/>
    <mergeCell ref="F43:F44"/>
    <mergeCell ref="G43:G44"/>
    <mergeCell ref="H41:O41"/>
    <mergeCell ref="H42:K42"/>
    <mergeCell ref="B6:B7"/>
    <mergeCell ref="C6:C7"/>
    <mergeCell ref="D6:D7"/>
    <mergeCell ref="E6:G6"/>
    <mergeCell ref="A38:O38"/>
    <mergeCell ref="A39:O39"/>
    <mergeCell ref="A41:A45"/>
    <mergeCell ref="B41:G41"/>
    <mergeCell ref="A1:G1"/>
    <mergeCell ref="A2:G2"/>
    <mergeCell ref="A4:A8"/>
    <mergeCell ref="B4:G4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21">
      <selection activeCell="I38" sqref="I38"/>
    </sheetView>
  </sheetViews>
  <sheetFormatPr defaultColWidth="9.00390625" defaultRowHeight="12.75"/>
  <cols>
    <col min="1" max="1" width="26.875" style="1" customWidth="1"/>
    <col min="2" max="9" width="11.375" style="1" customWidth="1"/>
    <col min="10" max="10" width="12.12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30" customHeight="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customHeight="1">
      <c r="A2" s="121" t="s">
        <v>52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2" t="s">
        <v>5</v>
      </c>
      <c r="B4" s="125" t="s">
        <v>53</v>
      </c>
      <c r="C4" s="126"/>
      <c r="D4" s="126"/>
      <c r="E4" s="126"/>
      <c r="F4" s="126"/>
      <c r="G4" s="126"/>
      <c r="H4" s="126"/>
      <c r="I4" s="126"/>
      <c r="J4" s="127"/>
    </row>
    <row r="5" spans="1:10" ht="28.5" customHeight="1">
      <c r="A5" s="123"/>
      <c r="B5" s="128" t="s">
        <v>6</v>
      </c>
      <c r="C5" s="129"/>
      <c r="D5" s="130"/>
      <c r="E5" s="122" t="s">
        <v>41</v>
      </c>
      <c r="F5" s="131"/>
      <c r="G5" s="131"/>
      <c r="H5" s="131"/>
      <c r="I5" s="131"/>
      <c r="J5" s="132"/>
    </row>
    <row r="6" spans="1:10" ht="20.25" customHeight="1">
      <c r="A6" s="123"/>
      <c r="B6" s="133" t="s">
        <v>7</v>
      </c>
      <c r="C6" s="135" t="s">
        <v>38</v>
      </c>
      <c r="D6" s="137" t="s">
        <v>30</v>
      </c>
      <c r="E6" s="123" t="s">
        <v>2</v>
      </c>
      <c r="F6" s="140"/>
      <c r="G6" s="147"/>
      <c r="H6" s="139" t="s">
        <v>3</v>
      </c>
      <c r="I6" s="140"/>
      <c r="J6" s="141"/>
    </row>
    <row r="7" spans="1:11" ht="87.75" customHeight="1">
      <c r="A7" s="123"/>
      <c r="B7" s="134"/>
      <c r="C7" s="136"/>
      <c r="D7" s="138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  <c r="K7" s="60" t="s">
        <v>54</v>
      </c>
    </row>
    <row r="8" spans="1:11" ht="27" customHeight="1" thickBot="1">
      <c r="A8" s="124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  <c r="K8" s="60" t="s">
        <v>56</v>
      </c>
    </row>
    <row r="9" spans="1:11" ht="25.5" customHeight="1">
      <c r="A9" s="30" t="s">
        <v>12</v>
      </c>
      <c r="B9" s="19">
        <f>ROUND(D9*1000/C9,3)</f>
        <v>80.944</v>
      </c>
      <c r="C9" s="20">
        <f>SUM(C10:C21)</f>
        <v>7118.905000000002</v>
      </c>
      <c r="D9" s="21">
        <f>SUM(D10:D21)</f>
        <v>576.2323570450001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271.24899999999997</v>
      </c>
      <c r="I9" s="16">
        <f>J9*1000/H9</f>
        <v>2422.7647659530544</v>
      </c>
      <c r="J9" s="29">
        <f>SUM(J10:J21)</f>
        <v>657.17252</v>
      </c>
      <c r="K9" s="67"/>
    </row>
    <row r="10" spans="1:15" ht="25.5" customHeight="1">
      <c r="A10" s="44" t="s">
        <v>16</v>
      </c>
      <c r="B10" s="5">
        <v>82.378</v>
      </c>
      <c r="C10" s="6">
        <v>537.71</v>
      </c>
      <c r="D10" s="7">
        <f>B10*C10/1000</f>
        <v>44.29547438</v>
      </c>
      <c r="E10" s="17">
        <v>0</v>
      </c>
      <c r="F10" s="6">
        <v>0</v>
      </c>
      <c r="G10" s="24">
        <f>ROUND(E10*F10/1000,5)</f>
        <v>0</v>
      </c>
      <c r="H10" s="6">
        <v>25.15</v>
      </c>
      <c r="I10" s="6">
        <f aca="true" t="shared" si="0" ref="I10:I21">ROUND(J10*1000/H10,5)</f>
        <v>2404.74553</v>
      </c>
      <c r="J10" s="26">
        <v>60.47935</v>
      </c>
      <c r="K10" s="67">
        <v>1.8931541</v>
      </c>
      <c r="L10" s="60"/>
      <c r="M10" s="60"/>
      <c r="N10" s="60"/>
      <c r="O10" s="61"/>
    </row>
    <row r="11" spans="1:15" ht="25.5" customHeight="1">
      <c r="A11" s="44" t="s">
        <v>17</v>
      </c>
      <c r="B11" s="5">
        <v>82.378</v>
      </c>
      <c r="C11" s="6">
        <v>626.835</v>
      </c>
      <c r="D11" s="7">
        <f aca="true" t="shared" si="1" ref="D11:D20">B11*C11/1000</f>
        <v>51.637413630000005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19.576</v>
      </c>
      <c r="I11" s="6">
        <f t="shared" si="0"/>
        <v>2368.01236</v>
      </c>
      <c r="J11" s="26">
        <v>46.35621</v>
      </c>
      <c r="K11" s="67">
        <v>1.8931541</v>
      </c>
      <c r="L11" s="60"/>
      <c r="M11" s="60"/>
      <c r="N11" s="60"/>
      <c r="O11" s="61"/>
    </row>
    <row r="12" spans="1:15" ht="25.5" customHeight="1">
      <c r="A12" s="44" t="s">
        <v>18</v>
      </c>
      <c r="B12" s="5">
        <v>82.378</v>
      </c>
      <c r="C12" s="6">
        <v>628.883</v>
      </c>
      <c r="D12" s="7">
        <f t="shared" si="1"/>
        <v>51.806123774</v>
      </c>
      <c r="E12" s="17">
        <v>0</v>
      </c>
      <c r="F12" s="6">
        <v>0</v>
      </c>
      <c r="G12" s="24">
        <f t="shared" si="2"/>
        <v>0</v>
      </c>
      <c r="H12" s="6">
        <v>91.919</v>
      </c>
      <c r="I12" s="6">
        <f t="shared" si="0"/>
        <v>2360.54276</v>
      </c>
      <c r="J12" s="26">
        <v>216.97873</v>
      </c>
      <c r="K12" s="67">
        <v>1.8931541</v>
      </c>
      <c r="L12" s="60"/>
      <c r="M12" s="60"/>
      <c r="N12" s="60"/>
      <c r="O12" s="61"/>
    </row>
    <row r="13" spans="1:15" ht="25.5" customHeight="1">
      <c r="A13" s="44" t="s">
        <v>19</v>
      </c>
      <c r="B13" s="5">
        <v>82.378</v>
      </c>
      <c r="C13" s="6">
        <v>557.087</v>
      </c>
      <c r="D13" s="7">
        <f t="shared" si="1"/>
        <v>45.891712886</v>
      </c>
      <c r="E13" s="17">
        <v>0</v>
      </c>
      <c r="F13" s="6">
        <v>0</v>
      </c>
      <c r="G13" s="24">
        <f t="shared" si="2"/>
        <v>0</v>
      </c>
      <c r="H13" s="6">
        <v>0.886</v>
      </c>
      <c r="I13" s="6">
        <f t="shared" si="0"/>
        <v>2571.80587</v>
      </c>
      <c r="J13" s="26">
        <v>2.27862</v>
      </c>
      <c r="K13" s="67">
        <v>1.8931541</v>
      </c>
      <c r="L13" s="60"/>
      <c r="M13" s="60"/>
      <c r="N13" s="60"/>
      <c r="O13" s="61"/>
    </row>
    <row r="14" spans="1:15" ht="25.5" customHeight="1">
      <c r="A14" s="44" t="s">
        <v>20</v>
      </c>
      <c r="B14" s="5">
        <v>82.378</v>
      </c>
      <c r="C14" s="6">
        <v>561.739</v>
      </c>
      <c r="D14" s="7">
        <f t="shared" si="1"/>
        <v>46.274935342000006</v>
      </c>
      <c r="E14" s="17">
        <v>0</v>
      </c>
      <c r="F14" s="6">
        <v>0</v>
      </c>
      <c r="G14" s="24">
        <f t="shared" si="2"/>
        <v>0</v>
      </c>
      <c r="H14" s="6">
        <v>0.073</v>
      </c>
      <c r="I14" s="6">
        <f t="shared" si="0"/>
        <v>2583.0137</v>
      </c>
      <c r="J14" s="26">
        <v>0.18856</v>
      </c>
      <c r="K14" s="67">
        <v>1.8931541</v>
      </c>
      <c r="L14" s="60"/>
      <c r="M14" s="60"/>
      <c r="N14" s="60"/>
      <c r="O14" s="61"/>
    </row>
    <row r="15" spans="1:15" ht="25.5" customHeight="1">
      <c r="A15" s="44" t="s">
        <v>21</v>
      </c>
      <c r="B15" s="5">
        <v>82.378</v>
      </c>
      <c r="C15" s="6">
        <v>541.014</v>
      </c>
      <c r="D15" s="7">
        <f t="shared" si="1"/>
        <v>44.567651292</v>
      </c>
      <c r="E15" s="17">
        <v>0</v>
      </c>
      <c r="F15" s="6">
        <v>0</v>
      </c>
      <c r="G15" s="24">
        <f t="shared" si="2"/>
        <v>0</v>
      </c>
      <c r="H15" s="6">
        <v>0.134</v>
      </c>
      <c r="I15" s="6">
        <f t="shared" si="0"/>
        <v>2500.07463</v>
      </c>
      <c r="J15" s="26">
        <v>0.33501</v>
      </c>
      <c r="K15" s="67">
        <v>1.8931541</v>
      </c>
      <c r="L15" s="60"/>
      <c r="M15" s="60"/>
      <c r="N15" s="60"/>
      <c r="O15" s="61"/>
    </row>
    <row r="16" spans="1:15" ht="25.5" customHeight="1">
      <c r="A16" s="44" t="s">
        <v>22</v>
      </c>
      <c r="B16" s="5">
        <v>79.593</v>
      </c>
      <c r="C16" s="6">
        <v>557.231</v>
      </c>
      <c r="D16" s="7">
        <f>B16*C16/1000</f>
        <v>44.351686983</v>
      </c>
      <c r="E16" s="17">
        <v>0</v>
      </c>
      <c r="F16" s="6">
        <v>0</v>
      </c>
      <c r="G16" s="24">
        <f t="shared" si="2"/>
        <v>0</v>
      </c>
      <c r="H16" s="6">
        <v>0.597</v>
      </c>
      <c r="I16" s="6">
        <f t="shared" si="0"/>
        <v>2693.23283</v>
      </c>
      <c r="J16" s="26">
        <v>1.60786</v>
      </c>
      <c r="K16" s="67">
        <v>2.06747</v>
      </c>
      <c r="L16" s="62"/>
      <c r="M16" s="62"/>
      <c r="N16" s="62"/>
      <c r="O16" s="62"/>
    </row>
    <row r="17" spans="1:15" ht="25.5" customHeight="1">
      <c r="A17" s="44" t="s">
        <v>23</v>
      </c>
      <c r="B17" s="5">
        <v>79.593</v>
      </c>
      <c r="C17" s="6">
        <v>579.629</v>
      </c>
      <c r="D17" s="7">
        <f t="shared" si="1"/>
        <v>46.134410997</v>
      </c>
      <c r="E17" s="17">
        <v>0</v>
      </c>
      <c r="F17" s="6">
        <v>0</v>
      </c>
      <c r="G17" s="24">
        <f t="shared" si="2"/>
        <v>0</v>
      </c>
      <c r="H17" s="6">
        <v>31.756</v>
      </c>
      <c r="I17" s="6">
        <f t="shared" si="0"/>
        <v>2653.12382</v>
      </c>
      <c r="J17" s="26">
        <v>84.2526</v>
      </c>
      <c r="K17" s="67">
        <v>2.06747</v>
      </c>
      <c r="L17" s="60"/>
      <c r="M17" s="60"/>
      <c r="N17" s="60"/>
      <c r="O17" s="60"/>
    </row>
    <row r="18" spans="1:15" ht="25.5" customHeight="1">
      <c r="A18" s="44" t="s">
        <v>24</v>
      </c>
      <c r="B18" s="5">
        <v>79.593</v>
      </c>
      <c r="C18" s="6">
        <v>564.94</v>
      </c>
      <c r="D18" s="7">
        <f t="shared" si="1"/>
        <v>44.965269420000006</v>
      </c>
      <c r="E18" s="17">
        <v>0</v>
      </c>
      <c r="F18" s="6">
        <v>0</v>
      </c>
      <c r="G18" s="24">
        <f t="shared" si="2"/>
        <v>0</v>
      </c>
      <c r="H18" s="6">
        <v>14.059</v>
      </c>
      <c r="I18" s="6">
        <f t="shared" si="0"/>
        <v>2814.37087</v>
      </c>
      <c r="J18" s="26">
        <v>39.56724</v>
      </c>
      <c r="K18" s="67">
        <v>2.06747</v>
      </c>
      <c r="L18" s="60"/>
      <c r="M18" s="60"/>
      <c r="N18" s="60"/>
      <c r="O18" s="61"/>
    </row>
    <row r="19" spans="1:15" ht="25.5" customHeight="1">
      <c r="A19" s="44" t="s">
        <v>25</v>
      </c>
      <c r="B19" s="5">
        <v>79.593</v>
      </c>
      <c r="C19" s="6">
        <v>613.725</v>
      </c>
      <c r="D19" s="7">
        <f t="shared" si="1"/>
        <v>48.848213925</v>
      </c>
      <c r="E19" s="17">
        <v>0</v>
      </c>
      <c r="F19" s="6">
        <v>0</v>
      </c>
      <c r="G19" s="24">
        <f t="shared" si="2"/>
        <v>0</v>
      </c>
      <c r="H19" s="6">
        <v>10.358</v>
      </c>
      <c r="I19" s="6">
        <f t="shared" si="0"/>
        <v>2599.69299</v>
      </c>
      <c r="J19" s="26">
        <v>26.92762</v>
      </c>
      <c r="K19" s="67">
        <v>2.06747</v>
      </c>
      <c r="L19" s="60"/>
      <c r="M19" s="60"/>
      <c r="N19" s="60"/>
      <c r="O19" s="61"/>
    </row>
    <row r="20" spans="1:15" ht="25.5" customHeight="1">
      <c r="A20" s="44" t="s">
        <v>26</v>
      </c>
      <c r="B20" s="5">
        <v>79.593</v>
      </c>
      <c r="C20" s="6">
        <v>666.379</v>
      </c>
      <c r="D20" s="7">
        <f t="shared" si="1"/>
        <v>53.039103747</v>
      </c>
      <c r="E20" s="17">
        <v>0</v>
      </c>
      <c r="F20" s="6">
        <v>0</v>
      </c>
      <c r="G20" s="24">
        <f t="shared" si="2"/>
        <v>0</v>
      </c>
      <c r="H20" s="6">
        <v>20.297</v>
      </c>
      <c r="I20" s="6">
        <f t="shared" si="0"/>
        <v>2574.40558</v>
      </c>
      <c r="J20" s="26">
        <v>52.25271</v>
      </c>
      <c r="K20" s="67">
        <v>2.06747</v>
      </c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79.593</v>
      </c>
      <c r="C21" s="12">
        <v>683.733</v>
      </c>
      <c r="D21" s="13">
        <f>B21*C21/1000</f>
        <v>54.420360669000004</v>
      </c>
      <c r="E21" s="18">
        <v>0</v>
      </c>
      <c r="F21" s="12">
        <v>0</v>
      </c>
      <c r="G21" s="25">
        <f t="shared" si="2"/>
        <v>0</v>
      </c>
      <c r="H21" s="12">
        <v>56.444</v>
      </c>
      <c r="I21" s="12">
        <f t="shared" si="0"/>
        <v>2231.37995</v>
      </c>
      <c r="J21" s="27">
        <v>125.94801</v>
      </c>
      <c r="K21" s="67">
        <v>2.06747</v>
      </c>
      <c r="L21" s="60"/>
      <c r="M21" s="60"/>
      <c r="N21" s="60"/>
      <c r="O21" s="61"/>
    </row>
    <row r="22" spans="1:15" ht="25.5" customHeight="1" thickTop="1">
      <c r="A22" s="31" t="s">
        <v>51</v>
      </c>
      <c r="B22" s="58">
        <f>ROUND(D22*1000/C22,3)</f>
        <v>80.856</v>
      </c>
      <c r="C22" s="20">
        <f>SUM(C23:C34)</f>
        <v>27849.749000000003</v>
      </c>
      <c r="D22" s="21">
        <f>SUM(D23:D34)</f>
        <v>2251.8257324470005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314.945</v>
      </c>
      <c r="I22" s="16">
        <f>J22*1000/H22</f>
        <v>2742.915302671895</v>
      </c>
      <c r="J22" s="29">
        <f>SUM(J23:J34)</f>
        <v>863.8674599999999</v>
      </c>
      <c r="K22" s="67"/>
      <c r="L22" s="60"/>
      <c r="M22" s="60"/>
      <c r="N22" s="60"/>
      <c r="O22" s="61"/>
    </row>
    <row r="23" spans="1:20" ht="25.5" customHeight="1">
      <c r="A23" s="44" t="s">
        <v>16</v>
      </c>
      <c r="B23" s="5">
        <v>82.378</v>
      </c>
      <c r="C23" s="6">
        <v>2235.26</v>
      </c>
      <c r="D23" s="7">
        <f aca="true" t="shared" si="3" ref="D23:D34">B23*C23/1000</f>
        <v>184.13624828000002</v>
      </c>
      <c r="E23" s="17">
        <v>0</v>
      </c>
      <c r="F23" s="6">
        <v>0</v>
      </c>
      <c r="G23" s="24">
        <f t="shared" si="2"/>
        <v>0</v>
      </c>
      <c r="H23" s="6">
        <v>32.14</v>
      </c>
      <c r="I23" s="6">
        <f aca="true" t="shared" si="4" ref="I23:I34">ROUND(J23*1000/H23,5)</f>
        <v>2688.48818</v>
      </c>
      <c r="J23" s="26">
        <v>86.40801</v>
      </c>
      <c r="K23" s="67">
        <v>2.226905</v>
      </c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82.378</v>
      </c>
      <c r="C24" s="6">
        <v>1976.131</v>
      </c>
      <c r="D24" s="7">
        <f t="shared" si="3"/>
        <v>162.789719518</v>
      </c>
      <c r="E24" s="17">
        <v>0</v>
      </c>
      <c r="F24" s="6">
        <v>0</v>
      </c>
      <c r="G24" s="24">
        <f t="shared" si="2"/>
        <v>0</v>
      </c>
      <c r="H24" s="6">
        <v>5.315</v>
      </c>
      <c r="I24" s="6">
        <f t="shared" si="4"/>
        <v>2624.08467</v>
      </c>
      <c r="J24" s="26">
        <v>13.94701</v>
      </c>
      <c r="K24" s="67">
        <v>2.226905</v>
      </c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82.378</v>
      </c>
      <c r="C25" s="6">
        <v>2240.21</v>
      </c>
      <c r="D25" s="7">
        <f t="shared" si="3"/>
        <v>184.54401938</v>
      </c>
      <c r="E25" s="17">
        <v>0</v>
      </c>
      <c r="F25" s="6">
        <v>0</v>
      </c>
      <c r="G25" s="24">
        <f t="shared" si="2"/>
        <v>0</v>
      </c>
      <c r="H25" s="59">
        <v>29.964</v>
      </c>
      <c r="I25" s="6">
        <f t="shared" si="4"/>
        <v>2739.2521</v>
      </c>
      <c r="J25" s="26">
        <v>82.07895</v>
      </c>
      <c r="K25" s="67">
        <v>2.226905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82.378</v>
      </c>
      <c r="C26" s="6">
        <v>2164.896</v>
      </c>
      <c r="D26" s="7">
        <f t="shared" si="3"/>
        <v>178.33980268800002</v>
      </c>
      <c r="E26" s="17">
        <v>0</v>
      </c>
      <c r="F26" s="6">
        <v>0</v>
      </c>
      <c r="G26" s="24">
        <f t="shared" si="2"/>
        <v>0</v>
      </c>
      <c r="H26" s="6">
        <v>10.958</v>
      </c>
      <c r="I26" s="6">
        <f t="shared" si="4"/>
        <v>2805.08487</v>
      </c>
      <c r="J26" s="26">
        <v>30.73812</v>
      </c>
      <c r="K26" s="67">
        <v>2.226905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82.378</v>
      </c>
      <c r="C27" s="6">
        <v>2179.334</v>
      </c>
      <c r="D27" s="7">
        <f t="shared" si="3"/>
        <v>179.52917625199998</v>
      </c>
      <c r="E27" s="17">
        <v>0</v>
      </c>
      <c r="F27" s="6">
        <v>0</v>
      </c>
      <c r="G27" s="24">
        <f t="shared" si="2"/>
        <v>0</v>
      </c>
      <c r="H27" s="6">
        <v>44.416</v>
      </c>
      <c r="I27" s="6">
        <f t="shared" si="4"/>
        <v>2863.42354</v>
      </c>
      <c r="J27" s="26">
        <v>127.18182</v>
      </c>
      <c r="K27" s="67">
        <v>2.226905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82.378</v>
      </c>
      <c r="C28" s="6">
        <v>1836.363</v>
      </c>
      <c r="D28" s="7">
        <f t="shared" si="3"/>
        <v>151.275911214</v>
      </c>
      <c r="E28" s="17">
        <v>0</v>
      </c>
      <c r="F28" s="6">
        <v>0</v>
      </c>
      <c r="G28" s="24">
        <f t="shared" si="2"/>
        <v>0</v>
      </c>
      <c r="H28" s="6">
        <v>40.569</v>
      </c>
      <c r="I28" s="6">
        <f t="shared" si="4"/>
        <v>2765.17661</v>
      </c>
      <c r="J28" s="26">
        <v>112.18045</v>
      </c>
      <c r="K28" s="67">
        <v>2.226905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79.593</v>
      </c>
      <c r="C29" s="6">
        <v>2291.06</v>
      </c>
      <c r="D29" s="7">
        <f t="shared" si="3"/>
        <v>182.35233858</v>
      </c>
      <c r="E29" s="17">
        <v>0</v>
      </c>
      <c r="F29" s="6">
        <v>0</v>
      </c>
      <c r="G29" s="24">
        <f t="shared" si="2"/>
        <v>0</v>
      </c>
      <c r="H29" s="6">
        <v>61.506</v>
      </c>
      <c r="I29" s="6">
        <f t="shared" si="4"/>
        <v>2713.44535</v>
      </c>
      <c r="J29" s="26">
        <v>166.89317</v>
      </c>
      <c r="K29" s="67">
        <v>2.214275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79.593</v>
      </c>
      <c r="C30" s="6">
        <v>2067.894</v>
      </c>
      <c r="D30" s="7">
        <f t="shared" si="3"/>
        <v>164.58988714199998</v>
      </c>
      <c r="E30" s="17">
        <v>0</v>
      </c>
      <c r="F30" s="6">
        <v>0</v>
      </c>
      <c r="G30" s="24">
        <f t="shared" si="2"/>
        <v>0</v>
      </c>
      <c r="H30" s="6">
        <v>48.866</v>
      </c>
      <c r="I30" s="6">
        <f t="shared" si="4"/>
        <v>2815.13772</v>
      </c>
      <c r="J30" s="26">
        <v>137.56452</v>
      </c>
      <c r="K30" s="67">
        <v>2.214275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79.593</v>
      </c>
      <c r="C31" s="6">
        <v>2335.587</v>
      </c>
      <c r="D31" s="7">
        <f t="shared" si="3"/>
        <v>185.896376091</v>
      </c>
      <c r="E31" s="17">
        <v>0</v>
      </c>
      <c r="F31" s="6">
        <v>0</v>
      </c>
      <c r="G31" s="24">
        <f t="shared" si="2"/>
        <v>0</v>
      </c>
      <c r="H31" s="6">
        <v>16.039</v>
      </c>
      <c r="I31" s="6">
        <f t="shared" si="4"/>
        <v>2756.09078</v>
      </c>
      <c r="J31" s="26">
        <v>44.20494</v>
      </c>
      <c r="K31" s="67">
        <v>2.214275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79.593</v>
      </c>
      <c r="C32" s="6">
        <v>2706.003</v>
      </c>
      <c r="D32" s="7">
        <f t="shared" si="3"/>
        <v>215.37889677900003</v>
      </c>
      <c r="E32" s="17">
        <v>0</v>
      </c>
      <c r="F32" s="6">
        <v>0</v>
      </c>
      <c r="G32" s="24">
        <f>ROUND(E32*F32/1000,5)</f>
        <v>0</v>
      </c>
      <c r="H32" s="6">
        <v>9.415</v>
      </c>
      <c r="I32" s="6">
        <f t="shared" si="4"/>
        <v>2554.27616</v>
      </c>
      <c r="J32" s="26">
        <v>24.04851</v>
      </c>
      <c r="K32" s="67">
        <v>2.214275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79.593</v>
      </c>
      <c r="C33" s="6">
        <v>2840.22</v>
      </c>
      <c r="D33" s="7">
        <f t="shared" si="3"/>
        <v>226.06163045999998</v>
      </c>
      <c r="E33" s="17">
        <v>0</v>
      </c>
      <c r="F33" s="6">
        <v>0</v>
      </c>
      <c r="G33" s="24">
        <f>ROUND(E33*F33/1000,5)</f>
        <v>0</v>
      </c>
      <c r="H33" s="6">
        <v>0.194</v>
      </c>
      <c r="I33" s="6">
        <f t="shared" si="4"/>
        <v>2566.75258</v>
      </c>
      <c r="J33" s="26">
        <v>0.49795</v>
      </c>
      <c r="K33" s="67">
        <v>2.214275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65">
        <v>79.593</v>
      </c>
      <c r="C34" s="33">
        <v>2976.791</v>
      </c>
      <c r="D34" s="7">
        <f t="shared" si="3"/>
        <v>236.93172606300004</v>
      </c>
      <c r="E34" s="35">
        <v>0</v>
      </c>
      <c r="F34" s="33">
        <v>0</v>
      </c>
      <c r="G34" s="36">
        <f>ROUND(E34*F34/1000,5)</f>
        <v>0</v>
      </c>
      <c r="H34" s="33">
        <v>15.563</v>
      </c>
      <c r="I34" s="6">
        <f t="shared" si="4"/>
        <v>2449.65688</v>
      </c>
      <c r="J34" s="37">
        <v>38.12401</v>
      </c>
      <c r="K34" s="67">
        <v>2.214275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66">
        <f>D35*1000/C35</f>
        <v>80.87409053525481</v>
      </c>
      <c r="C35" s="42">
        <f>C9+C22</f>
        <v>34968.654</v>
      </c>
      <c r="D35" s="41">
        <f>D9+D22</f>
        <v>2828.0580894920004</v>
      </c>
      <c r="E35" s="42">
        <f>E9+E22</f>
        <v>0</v>
      </c>
      <c r="F35" s="40">
        <v>0</v>
      </c>
      <c r="G35" s="40">
        <f>G9+G22</f>
        <v>0</v>
      </c>
      <c r="H35" s="40">
        <f>H9+H22</f>
        <v>586.194</v>
      </c>
      <c r="I35" s="40">
        <f>J35*1000/H35</f>
        <v>2594.7723449915898</v>
      </c>
      <c r="J35" s="41">
        <f>J9+J22</f>
        <v>1521.03998</v>
      </c>
      <c r="K35" s="67"/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40" spans="5:6" ht="12.75">
      <c r="E40" s="50"/>
      <c r="F40" s="50"/>
    </row>
  </sheetData>
  <sheetProtection/>
  <mergeCells count="12"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  <mergeCell ref="H6:J6"/>
    <mergeCell ref="A37:J37"/>
  </mergeCells>
  <printOptions/>
  <pageMargins left="0.24" right="0.17" top="0.58" bottom="0.67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6">
      <selection activeCell="I35" sqref="I35"/>
    </sheetView>
  </sheetViews>
  <sheetFormatPr defaultColWidth="9.00390625" defaultRowHeight="12.75"/>
  <cols>
    <col min="1" max="1" width="26.875" style="1" customWidth="1"/>
    <col min="2" max="9" width="11.375" style="1" customWidth="1"/>
    <col min="10" max="10" width="12.12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30" customHeight="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customHeight="1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2" t="s">
        <v>5</v>
      </c>
      <c r="B4" s="125" t="s">
        <v>49</v>
      </c>
      <c r="C4" s="126"/>
      <c r="D4" s="126"/>
      <c r="E4" s="126"/>
      <c r="F4" s="126"/>
      <c r="G4" s="126"/>
      <c r="H4" s="126"/>
      <c r="I4" s="126"/>
      <c r="J4" s="127"/>
    </row>
    <row r="5" spans="1:10" ht="28.5" customHeight="1">
      <c r="A5" s="123"/>
      <c r="B5" s="128" t="s">
        <v>6</v>
      </c>
      <c r="C5" s="129"/>
      <c r="D5" s="130"/>
      <c r="E5" s="122" t="s">
        <v>41</v>
      </c>
      <c r="F5" s="131"/>
      <c r="G5" s="131"/>
      <c r="H5" s="131"/>
      <c r="I5" s="131"/>
      <c r="J5" s="132"/>
    </row>
    <row r="6" spans="1:10" ht="20.25" customHeight="1">
      <c r="A6" s="123"/>
      <c r="B6" s="133" t="s">
        <v>7</v>
      </c>
      <c r="C6" s="135" t="s">
        <v>38</v>
      </c>
      <c r="D6" s="137" t="s">
        <v>30</v>
      </c>
      <c r="E6" s="123" t="s">
        <v>2</v>
      </c>
      <c r="F6" s="140"/>
      <c r="G6" s="147"/>
      <c r="H6" s="139" t="s">
        <v>3</v>
      </c>
      <c r="I6" s="140"/>
      <c r="J6" s="141"/>
    </row>
    <row r="7" spans="1:10" ht="87.75" customHeight="1">
      <c r="A7" s="123"/>
      <c r="B7" s="134"/>
      <c r="C7" s="136"/>
      <c r="D7" s="138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4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71.357</v>
      </c>
      <c r="C9" s="20">
        <f>SUM(C10:C21)</f>
        <v>5648.219000000001</v>
      </c>
      <c r="D9" s="21">
        <f>SUM(D10:D21)</f>
        <v>403.0427088035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447.125</v>
      </c>
      <c r="I9" s="16">
        <f>J9*1000/H9</f>
        <v>1967.4657869723237</v>
      </c>
      <c r="J9" s="29">
        <f>SUM(J10:J21)</f>
        <v>879.7031400000002</v>
      </c>
    </row>
    <row r="10" spans="1:15" ht="25.5" customHeight="1">
      <c r="A10" s="44" t="s">
        <v>16</v>
      </c>
      <c r="B10" s="5">
        <v>70.3315</v>
      </c>
      <c r="C10" s="6">
        <v>591.921</v>
      </c>
      <c r="D10" s="7">
        <f>B10*C10/1000</f>
        <v>41.63069181150001</v>
      </c>
      <c r="E10" s="17">
        <v>0</v>
      </c>
      <c r="F10" s="6">
        <v>0</v>
      </c>
      <c r="G10" s="24">
        <f>ROUND(E10*F10/1000,5)</f>
        <v>0</v>
      </c>
      <c r="H10" s="6">
        <v>0.535</v>
      </c>
      <c r="I10" s="6">
        <f aca="true" t="shared" si="0" ref="I10:I21">ROUND(J10*1000/H10,5)</f>
        <v>2832.39252</v>
      </c>
      <c r="J10" s="26">
        <v>1.51533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70.3315</v>
      </c>
      <c r="C11" s="6">
        <v>495.994</v>
      </c>
      <c r="D11" s="7">
        <f aca="true" t="shared" si="1" ref="D11:D20">B11*C11/1000</f>
        <v>34.88400201100001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116.647</v>
      </c>
      <c r="I11" s="6">
        <f t="shared" si="0"/>
        <v>1750.23498</v>
      </c>
      <c r="J11" s="26">
        <v>204.15966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70.3315</v>
      </c>
      <c r="C12" s="6">
        <v>456.023</v>
      </c>
      <c r="D12" s="7">
        <f t="shared" si="1"/>
        <v>32.0727816245</v>
      </c>
      <c r="E12" s="17">
        <v>0</v>
      </c>
      <c r="F12" s="6">
        <v>0</v>
      </c>
      <c r="G12" s="24">
        <f t="shared" si="2"/>
        <v>0</v>
      </c>
      <c r="H12" s="6">
        <v>136.61</v>
      </c>
      <c r="I12" s="6">
        <f t="shared" si="0"/>
        <v>1902.39602</v>
      </c>
      <c r="J12" s="26">
        <v>259.88632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70.3315</v>
      </c>
      <c r="C13" s="6">
        <v>442.394</v>
      </c>
      <c r="D13" s="7">
        <f t="shared" si="1"/>
        <v>31.114233611000003</v>
      </c>
      <c r="E13" s="17">
        <v>0</v>
      </c>
      <c r="F13" s="6">
        <v>0</v>
      </c>
      <c r="G13" s="24">
        <f t="shared" si="2"/>
        <v>0</v>
      </c>
      <c r="H13" s="6">
        <v>36.669</v>
      </c>
      <c r="I13" s="6">
        <f t="shared" si="0"/>
        <v>1939.05861</v>
      </c>
      <c r="J13" s="26">
        <v>71.10334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70.3315</v>
      </c>
      <c r="C14" s="6">
        <v>424.068</v>
      </c>
      <c r="D14" s="7">
        <f t="shared" si="1"/>
        <v>29.825338542</v>
      </c>
      <c r="E14" s="17">
        <v>0</v>
      </c>
      <c r="F14" s="6">
        <v>0</v>
      </c>
      <c r="G14" s="24">
        <f t="shared" si="2"/>
        <v>0</v>
      </c>
      <c r="H14" s="6">
        <v>11.447</v>
      </c>
      <c r="I14" s="6">
        <f t="shared" si="0"/>
        <v>1708.36813</v>
      </c>
      <c r="J14" s="26">
        <v>19.55569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70.3315</v>
      </c>
      <c r="C15" s="6">
        <v>407.541</v>
      </c>
      <c r="D15" s="7">
        <f t="shared" si="1"/>
        <v>28.6629698415</v>
      </c>
      <c r="E15" s="17">
        <v>0</v>
      </c>
      <c r="F15" s="6">
        <v>0</v>
      </c>
      <c r="G15" s="24">
        <f t="shared" si="2"/>
        <v>0</v>
      </c>
      <c r="H15" s="6">
        <v>31.251</v>
      </c>
      <c r="I15" s="6">
        <f t="shared" si="0"/>
        <v>1855.53806</v>
      </c>
      <c r="J15" s="26">
        <v>57.98742</v>
      </c>
      <c r="K15" s="60"/>
      <c r="L15" s="60"/>
      <c r="M15" s="60"/>
      <c r="N15" s="60"/>
      <c r="O15" s="61"/>
    </row>
    <row r="16" spans="1:15" ht="25.5" customHeight="1">
      <c r="A16" s="44" t="s">
        <v>22</v>
      </c>
      <c r="B16" s="5">
        <v>72.379</v>
      </c>
      <c r="C16" s="6">
        <v>440.849</v>
      </c>
      <c r="D16" s="7">
        <f>B16*C16/1000</f>
        <v>31.908209771000003</v>
      </c>
      <c r="E16" s="17">
        <v>0</v>
      </c>
      <c r="F16" s="6">
        <v>0</v>
      </c>
      <c r="G16" s="24">
        <f t="shared" si="2"/>
        <v>0</v>
      </c>
      <c r="H16" s="6">
        <v>13.249</v>
      </c>
      <c r="I16" s="6">
        <f t="shared" si="0"/>
        <v>2320.57589</v>
      </c>
      <c r="J16" s="26">
        <v>30.74531</v>
      </c>
      <c r="K16" s="62"/>
      <c r="L16" s="62"/>
      <c r="M16" s="62"/>
      <c r="N16" s="62"/>
      <c r="O16" s="62"/>
    </row>
    <row r="17" spans="1:15" ht="25.5" customHeight="1">
      <c r="A17" s="44" t="s">
        <v>23</v>
      </c>
      <c r="B17" s="5">
        <v>72.379</v>
      </c>
      <c r="C17" s="6">
        <v>441.458</v>
      </c>
      <c r="D17" s="7">
        <f t="shared" si="1"/>
        <v>31.952288582000005</v>
      </c>
      <c r="E17" s="17">
        <v>0</v>
      </c>
      <c r="F17" s="6">
        <v>0</v>
      </c>
      <c r="G17" s="24">
        <f t="shared" si="2"/>
        <v>0</v>
      </c>
      <c r="H17" s="6">
        <v>10.142</v>
      </c>
      <c r="I17" s="6">
        <f t="shared" si="0"/>
        <v>2238.15322</v>
      </c>
      <c r="J17" s="26">
        <v>22.69935</v>
      </c>
      <c r="K17" s="60"/>
      <c r="L17" s="60"/>
      <c r="M17" s="60"/>
      <c r="N17" s="60"/>
      <c r="O17" s="60"/>
    </row>
    <row r="18" spans="1:15" ht="25.5" customHeight="1">
      <c r="A18" s="44" t="s">
        <v>24</v>
      </c>
      <c r="B18" s="5">
        <v>72.379</v>
      </c>
      <c r="C18" s="6">
        <v>456.873</v>
      </c>
      <c r="D18" s="7">
        <f t="shared" si="1"/>
        <v>33.068010867000005</v>
      </c>
      <c r="E18" s="17">
        <v>0</v>
      </c>
      <c r="F18" s="6">
        <v>0</v>
      </c>
      <c r="G18" s="24">
        <f t="shared" si="2"/>
        <v>0</v>
      </c>
      <c r="H18" s="6">
        <v>14.553</v>
      </c>
      <c r="I18" s="6">
        <f t="shared" si="0"/>
        <v>2558.53501</v>
      </c>
      <c r="J18" s="26">
        <v>37.23436</v>
      </c>
      <c r="K18" s="60"/>
      <c r="L18" s="60"/>
      <c r="M18" s="60"/>
      <c r="N18" s="60"/>
      <c r="O18" s="61"/>
    </row>
    <row r="19" spans="1:15" ht="25.5" customHeight="1">
      <c r="A19" s="44" t="s">
        <v>25</v>
      </c>
      <c r="B19" s="5">
        <v>72.379</v>
      </c>
      <c r="C19" s="6">
        <v>466.81</v>
      </c>
      <c r="D19" s="7">
        <f t="shared" si="1"/>
        <v>33.78724099000001</v>
      </c>
      <c r="E19" s="17">
        <v>0</v>
      </c>
      <c r="F19" s="6">
        <v>0</v>
      </c>
      <c r="G19" s="24">
        <f t="shared" si="2"/>
        <v>0</v>
      </c>
      <c r="H19" s="6">
        <v>25.896</v>
      </c>
      <c r="I19" s="6">
        <f t="shared" si="0"/>
        <v>2477.16211</v>
      </c>
      <c r="J19" s="26">
        <v>64.14859</v>
      </c>
      <c r="K19" s="60"/>
      <c r="L19" s="60"/>
      <c r="M19" s="60"/>
      <c r="N19" s="60"/>
      <c r="O19" s="61"/>
    </row>
    <row r="20" spans="1:15" ht="25.5" customHeight="1">
      <c r="A20" s="44" t="s">
        <v>26</v>
      </c>
      <c r="B20" s="5">
        <v>72.379</v>
      </c>
      <c r="C20" s="6">
        <v>494.81</v>
      </c>
      <c r="D20" s="7">
        <f t="shared" si="1"/>
        <v>35.81385299</v>
      </c>
      <c r="E20" s="17">
        <v>0</v>
      </c>
      <c r="F20" s="6">
        <v>0</v>
      </c>
      <c r="G20" s="24">
        <f t="shared" si="2"/>
        <v>0</v>
      </c>
      <c r="H20" s="6">
        <v>15.781</v>
      </c>
      <c r="I20" s="6">
        <f t="shared" si="0"/>
        <v>2377.15734</v>
      </c>
      <c r="J20" s="26">
        <v>37.51392</v>
      </c>
      <c r="K20" s="60"/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72.379</v>
      </c>
      <c r="C21" s="12">
        <v>529.478</v>
      </c>
      <c r="D21" s="13">
        <f>B21*C21/1000</f>
        <v>38.323088162</v>
      </c>
      <c r="E21" s="18">
        <v>0</v>
      </c>
      <c r="F21" s="12">
        <v>0</v>
      </c>
      <c r="G21" s="25">
        <f t="shared" si="2"/>
        <v>0</v>
      </c>
      <c r="H21" s="12">
        <v>34.345</v>
      </c>
      <c r="I21" s="12">
        <f t="shared" si="0"/>
        <v>2129.97088</v>
      </c>
      <c r="J21" s="27">
        <v>73.15385</v>
      </c>
      <c r="K21" s="60"/>
      <c r="L21" s="60"/>
      <c r="M21" s="60"/>
      <c r="N21" s="60"/>
      <c r="O21" s="61"/>
    </row>
    <row r="22" spans="1:15" ht="25.5" customHeight="1" thickTop="1">
      <c r="A22" s="31" t="s">
        <v>51</v>
      </c>
      <c r="B22" s="58">
        <f>ROUND(D22*1000/C22,3)</f>
        <v>71.365</v>
      </c>
      <c r="C22" s="20">
        <f>SUM(C23:C34)</f>
        <v>23645.169000000005</v>
      </c>
      <c r="D22" s="21">
        <f>SUM(D23:D34)</f>
        <v>1687.4264424060002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418.58</v>
      </c>
      <c r="I22" s="16">
        <f>J22*1000/H22</f>
        <v>2612.7437287973626</v>
      </c>
      <c r="J22" s="29">
        <f>SUM(J23:J34)</f>
        <v>1093.64227</v>
      </c>
      <c r="K22" s="60"/>
      <c r="L22" s="60"/>
      <c r="M22" s="60"/>
      <c r="N22" s="60"/>
      <c r="O22" s="61"/>
    </row>
    <row r="23" spans="1:20" ht="25.5" customHeight="1">
      <c r="A23" s="44" t="s">
        <v>16</v>
      </c>
      <c r="B23" s="5">
        <v>70.3315</v>
      </c>
      <c r="C23" s="6">
        <v>2034.681</v>
      </c>
      <c r="D23" s="7">
        <f aca="true" t="shared" si="3" ref="D23:D34">B23*C23/1000</f>
        <v>143.10216675150002</v>
      </c>
      <c r="E23" s="17">
        <v>0</v>
      </c>
      <c r="F23" s="6">
        <v>0</v>
      </c>
      <c r="G23" s="24">
        <f t="shared" si="2"/>
        <v>0</v>
      </c>
      <c r="H23" s="6">
        <v>0.849</v>
      </c>
      <c r="I23" s="6">
        <f aca="true" t="shared" si="4" ref="I23:I34">ROUND(J23*1000/H23,5)</f>
        <v>2335.84217</v>
      </c>
      <c r="J23" s="26">
        <v>1.98313</v>
      </c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70.3315</v>
      </c>
      <c r="C24" s="6">
        <v>1895.178</v>
      </c>
      <c r="D24" s="7">
        <f t="shared" si="3"/>
        <v>133.29071150700003</v>
      </c>
      <c r="E24" s="17">
        <v>0</v>
      </c>
      <c r="F24" s="6">
        <v>0</v>
      </c>
      <c r="G24" s="24">
        <f t="shared" si="2"/>
        <v>0</v>
      </c>
      <c r="H24" s="6">
        <v>9.195</v>
      </c>
      <c r="I24" s="6">
        <f t="shared" si="4"/>
        <v>2444.74715</v>
      </c>
      <c r="J24" s="26">
        <v>22.47945</v>
      </c>
      <c r="K24" s="62"/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70.3315</v>
      </c>
      <c r="C25" s="6">
        <v>2365.125</v>
      </c>
      <c r="D25" s="7">
        <f t="shared" si="3"/>
        <v>166.34278893750002</v>
      </c>
      <c r="E25" s="17">
        <v>0</v>
      </c>
      <c r="F25" s="6">
        <v>0</v>
      </c>
      <c r="G25" s="24">
        <f t="shared" si="2"/>
        <v>0</v>
      </c>
      <c r="H25" s="59">
        <v>21.57</v>
      </c>
      <c r="I25" s="6">
        <f t="shared" si="4"/>
        <v>2560.43486</v>
      </c>
      <c r="J25" s="26">
        <v>55.22858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70.3315</v>
      </c>
      <c r="C26" s="6">
        <v>1913.096</v>
      </c>
      <c r="D26" s="7">
        <f t="shared" si="3"/>
        <v>134.55091132400003</v>
      </c>
      <c r="E26" s="17">
        <v>0</v>
      </c>
      <c r="F26" s="6">
        <v>0</v>
      </c>
      <c r="G26" s="24">
        <f t="shared" si="2"/>
        <v>0</v>
      </c>
      <c r="H26" s="6">
        <v>0.077</v>
      </c>
      <c r="I26" s="6">
        <f t="shared" si="4"/>
        <v>2610.90909</v>
      </c>
      <c r="J26" s="26">
        <v>0.20104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70.3315</v>
      </c>
      <c r="C27" s="6">
        <v>1591.989</v>
      </c>
      <c r="D27" s="7">
        <f t="shared" si="3"/>
        <v>111.96697435350002</v>
      </c>
      <c r="E27" s="17">
        <v>0</v>
      </c>
      <c r="F27" s="6">
        <v>0</v>
      </c>
      <c r="G27" s="24">
        <f t="shared" si="2"/>
        <v>0</v>
      </c>
      <c r="H27" s="6">
        <v>0.811</v>
      </c>
      <c r="I27" s="6">
        <f t="shared" si="4"/>
        <v>2555.08015</v>
      </c>
      <c r="J27" s="26">
        <v>2.07217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70.3315</v>
      </c>
      <c r="C28" s="6">
        <v>1915.313</v>
      </c>
      <c r="D28" s="7">
        <f t="shared" si="3"/>
        <v>134.7068362595</v>
      </c>
      <c r="E28" s="17">
        <v>0</v>
      </c>
      <c r="F28" s="6">
        <v>0</v>
      </c>
      <c r="G28" s="24">
        <f t="shared" si="2"/>
        <v>0</v>
      </c>
      <c r="H28" s="6">
        <v>66.017</v>
      </c>
      <c r="I28" s="6">
        <f t="shared" si="4"/>
        <v>2595.25668</v>
      </c>
      <c r="J28" s="26">
        <v>171.33106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72.379</v>
      </c>
      <c r="C29" s="6">
        <v>1605.441</v>
      </c>
      <c r="D29" s="7">
        <f t="shared" si="3"/>
        <v>116.200214139</v>
      </c>
      <c r="E29" s="17">
        <v>0</v>
      </c>
      <c r="F29" s="6">
        <v>0</v>
      </c>
      <c r="G29" s="24">
        <f t="shared" si="2"/>
        <v>0</v>
      </c>
      <c r="H29" s="6">
        <v>66.957</v>
      </c>
      <c r="I29" s="6">
        <f t="shared" si="4"/>
        <v>2680.65326</v>
      </c>
      <c r="J29" s="26">
        <v>179.4885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72.379</v>
      </c>
      <c r="C30" s="6">
        <v>1828.232</v>
      </c>
      <c r="D30" s="7">
        <f t="shared" si="3"/>
        <v>132.325603928</v>
      </c>
      <c r="E30" s="17">
        <v>0</v>
      </c>
      <c r="F30" s="6">
        <v>0</v>
      </c>
      <c r="G30" s="24">
        <f t="shared" si="2"/>
        <v>0</v>
      </c>
      <c r="H30" s="6">
        <v>51.124</v>
      </c>
      <c r="I30" s="6">
        <f t="shared" si="4"/>
        <v>2556.98928</v>
      </c>
      <c r="J30" s="26">
        <v>130.72352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72.379</v>
      </c>
      <c r="C31" s="6">
        <v>2076.561</v>
      </c>
      <c r="D31" s="7">
        <f t="shared" si="3"/>
        <v>150.29940861900002</v>
      </c>
      <c r="E31" s="17">
        <v>0</v>
      </c>
      <c r="F31" s="6">
        <v>0</v>
      </c>
      <c r="G31" s="24">
        <f t="shared" si="2"/>
        <v>0</v>
      </c>
      <c r="H31" s="6">
        <v>40.923</v>
      </c>
      <c r="I31" s="6">
        <f t="shared" si="4"/>
        <v>2787.46695</v>
      </c>
      <c r="J31" s="26">
        <v>114.07151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72.379</v>
      </c>
      <c r="C32" s="6">
        <v>2098.152</v>
      </c>
      <c r="D32" s="7">
        <f t="shared" si="3"/>
        <v>151.86214360800003</v>
      </c>
      <c r="E32" s="17">
        <v>0</v>
      </c>
      <c r="F32" s="6">
        <v>0</v>
      </c>
      <c r="G32" s="24">
        <f>ROUND(E32*F32/1000,5)</f>
        <v>0</v>
      </c>
      <c r="H32" s="6">
        <v>7.412</v>
      </c>
      <c r="I32" s="6">
        <f t="shared" si="4"/>
        <v>2782.12089</v>
      </c>
      <c r="J32" s="26">
        <v>20.62108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72.379</v>
      </c>
      <c r="C33" s="6">
        <v>2135.188</v>
      </c>
      <c r="D33" s="7">
        <f t="shared" si="3"/>
        <v>154.54277225200002</v>
      </c>
      <c r="E33" s="17">
        <v>0</v>
      </c>
      <c r="F33" s="6">
        <v>0</v>
      </c>
      <c r="G33" s="24">
        <f>ROUND(E33*F33/1000,5)</f>
        <v>0</v>
      </c>
      <c r="H33" s="6">
        <v>66.094</v>
      </c>
      <c r="I33" s="6">
        <f t="shared" si="4"/>
        <v>2666.2573</v>
      </c>
      <c r="J33" s="26">
        <v>176.22361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5">
        <v>72.379</v>
      </c>
      <c r="C34" s="33">
        <v>2186.213</v>
      </c>
      <c r="D34" s="7">
        <f t="shared" si="3"/>
        <v>158.23591072700003</v>
      </c>
      <c r="E34" s="35">
        <v>0</v>
      </c>
      <c r="F34" s="33">
        <v>0</v>
      </c>
      <c r="G34" s="36">
        <f>ROUND(E34*F34/1000,5)</f>
        <v>0</v>
      </c>
      <c r="H34" s="33">
        <v>87.551</v>
      </c>
      <c r="I34" s="6">
        <f t="shared" si="4"/>
        <v>2503.89624</v>
      </c>
      <c r="J34" s="37">
        <v>219.21862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71.36317421561138</v>
      </c>
      <c r="C35" s="40">
        <f>C9+C22</f>
        <v>29293.388000000006</v>
      </c>
      <c r="D35" s="41">
        <f>D9+D22</f>
        <v>2090.4691512095</v>
      </c>
      <c r="E35" s="42">
        <f>E9+E22</f>
        <v>0</v>
      </c>
      <c r="F35" s="40">
        <v>0</v>
      </c>
      <c r="G35" s="40">
        <f>G9+G22</f>
        <v>0</v>
      </c>
      <c r="H35" s="40">
        <f>H9+H22</f>
        <v>865.7049999999999</v>
      </c>
      <c r="I35" s="40">
        <f>J35*1000/H35</f>
        <v>2279.4663424607697</v>
      </c>
      <c r="J35" s="41">
        <f>J9+J22</f>
        <v>1973.3454100000004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40" spans="5:6" ht="12.75">
      <c r="E40" s="50"/>
      <c r="F40" s="50"/>
    </row>
  </sheetData>
  <sheetProtection/>
  <mergeCells count="12">
    <mergeCell ref="H6:J6"/>
    <mergeCell ref="A37:J37"/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</mergeCells>
  <printOptions/>
  <pageMargins left="0.33" right="0.29" top="0.65" bottom="0.65" header="0.5" footer="0.5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6">
      <selection activeCell="B22" sqref="B22"/>
    </sheetView>
  </sheetViews>
  <sheetFormatPr defaultColWidth="9.00390625" defaultRowHeight="12.75"/>
  <cols>
    <col min="1" max="1" width="26.875" style="1" customWidth="1"/>
    <col min="2" max="9" width="11.375" style="1" customWidth="1"/>
    <col min="10" max="10" width="12.12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15.75" customHeight="1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customHeight="1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2" t="s">
        <v>5</v>
      </c>
      <c r="B4" s="125" t="s">
        <v>45</v>
      </c>
      <c r="C4" s="126"/>
      <c r="D4" s="126"/>
      <c r="E4" s="126"/>
      <c r="F4" s="126"/>
      <c r="G4" s="126"/>
      <c r="H4" s="126"/>
      <c r="I4" s="126"/>
      <c r="J4" s="127"/>
    </row>
    <row r="5" spans="1:10" ht="28.5" customHeight="1">
      <c r="A5" s="123"/>
      <c r="B5" s="128" t="s">
        <v>6</v>
      </c>
      <c r="C5" s="129"/>
      <c r="D5" s="130"/>
      <c r="E5" s="122" t="s">
        <v>41</v>
      </c>
      <c r="F5" s="131"/>
      <c r="G5" s="131"/>
      <c r="H5" s="131"/>
      <c r="I5" s="131"/>
      <c r="J5" s="132"/>
    </row>
    <row r="6" spans="1:10" ht="20.25" customHeight="1">
      <c r="A6" s="123"/>
      <c r="B6" s="133" t="s">
        <v>7</v>
      </c>
      <c r="C6" s="135" t="s">
        <v>38</v>
      </c>
      <c r="D6" s="137" t="s">
        <v>30</v>
      </c>
      <c r="E6" s="123" t="s">
        <v>2</v>
      </c>
      <c r="F6" s="140"/>
      <c r="G6" s="147"/>
      <c r="H6" s="139" t="s">
        <v>3</v>
      </c>
      <c r="I6" s="140"/>
      <c r="J6" s="141"/>
    </row>
    <row r="7" spans="1:10" ht="79.5" customHeight="1">
      <c r="A7" s="123"/>
      <c r="B7" s="134"/>
      <c r="C7" s="136"/>
      <c r="D7" s="138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4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115.706</v>
      </c>
      <c r="C9" s="20">
        <f>SUM(C10:C21)</f>
        <v>5767.232999999999</v>
      </c>
      <c r="D9" s="21">
        <f>SUM(D10:D21)</f>
        <v>667.3057410870001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86.89800000000001</v>
      </c>
      <c r="I9" s="16">
        <f>J9*1000/H9</f>
        <v>1744.0391033165322</v>
      </c>
      <c r="J9" s="29">
        <f>SUM(J10:J21)</f>
        <v>151.55351000000005</v>
      </c>
    </row>
    <row r="10" spans="1:15" ht="25.5" customHeight="1">
      <c r="A10" s="44" t="s">
        <v>16</v>
      </c>
      <c r="B10" s="5">
        <v>113.855</v>
      </c>
      <c r="C10" s="6">
        <v>581.878</v>
      </c>
      <c r="D10" s="7">
        <f>B10*C10/1000</f>
        <v>66.24971969</v>
      </c>
      <c r="E10" s="17">
        <v>0</v>
      </c>
      <c r="F10" s="6">
        <v>0</v>
      </c>
      <c r="G10" s="24">
        <f>ROUND(E10*F10/1000,5)</f>
        <v>0</v>
      </c>
      <c r="H10" s="6">
        <v>18.89</v>
      </c>
      <c r="I10" s="6">
        <f aca="true" t="shared" si="0" ref="I10:I21">ROUND(J10*1000/H10,5)</f>
        <v>1739.13129</v>
      </c>
      <c r="J10" s="26">
        <v>32.85219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113.855</v>
      </c>
      <c r="C11" s="6">
        <v>537.176</v>
      </c>
      <c r="D11" s="7">
        <f aca="true" t="shared" si="1" ref="D11:D20">B11*C11/1000</f>
        <v>61.160173480000005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5.335</v>
      </c>
      <c r="I11" s="6">
        <f t="shared" si="0"/>
        <v>1665.76007</v>
      </c>
      <c r="J11" s="26">
        <v>8.88683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113.855</v>
      </c>
      <c r="C12" s="6">
        <v>469.424</v>
      </c>
      <c r="D12" s="7">
        <f t="shared" si="1"/>
        <v>53.44626952</v>
      </c>
      <c r="E12" s="17">
        <v>0</v>
      </c>
      <c r="F12" s="6">
        <v>0</v>
      </c>
      <c r="G12" s="24">
        <f t="shared" si="2"/>
        <v>0</v>
      </c>
      <c r="H12" s="6">
        <v>35.829</v>
      </c>
      <c r="I12" s="6">
        <f t="shared" si="0"/>
        <v>1750.68352</v>
      </c>
      <c r="J12" s="26">
        <v>62.72524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113.855</v>
      </c>
      <c r="C13" s="6">
        <v>463.005</v>
      </c>
      <c r="D13" s="7">
        <f t="shared" si="1"/>
        <v>52.715434275</v>
      </c>
      <c r="E13" s="17">
        <v>0</v>
      </c>
      <c r="F13" s="6">
        <v>0</v>
      </c>
      <c r="G13" s="24">
        <f t="shared" si="2"/>
        <v>0</v>
      </c>
      <c r="H13" s="6">
        <v>1.426</v>
      </c>
      <c r="I13" s="6">
        <f t="shared" si="0"/>
        <v>1779.78261</v>
      </c>
      <c r="J13" s="26">
        <v>2.53797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113.855</v>
      </c>
      <c r="C14" s="6">
        <v>423.424</v>
      </c>
      <c r="D14" s="7">
        <f t="shared" si="1"/>
        <v>48.20893952</v>
      </c>
      <c r="E14" s="17">
        <v>0</v>
      </c>
      <c r="F14" s="6">
        <v>0</v>
      </c>
      <c r="G14" s="24">
        <f t="shared" si="2"/>
        <v>0</v>
      </c>
      <c r="H14" s="6">
        <v>0.745</v>
      </c>
      <c r="I14" s="6">
        <f t="shared" si="0"/>
        <v>1865.3557</v>
      </c>
      <c r="J14" s="26">
        <v>1.38969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113.855</v>
      </c>
      <c r="C15" s="6">
        <v>395.574</v>
      </c>
      <c r="D15" s="7">
        <f t="shared" si="1"/>
        <v>45.03807777</v>
      </c>
      <c r="E15" s="17">
        <v>0</v>
      </c>
      <c r="F15" s="6">
        <v>0</v>
      </c>
      <c r="G15" s="24">
        <f t="shared" si="2"/>
        <v>0</v>
      </c>
      <c r="H15" s="6">
        <v>0.789</v>
      </c>
      <c r="I15" s="6">
        <f t="shared" si="0"/>
        <v>1816.5526</v>
      </c>
      <c r="J15" s="26">
        <v>1.43326</v>
      </c>
      <c r="K15" s="60"/>
      <c r="L15" s="60"/>
      <c r="M15" s="60"/>
      <c r="N15" s="60"/>
      <c r="O15" s="61"/>
    </row>
    <row r="16" spans="1:15" ht="25.5" customHeight="1">
      <c r="A16" s="44" t="s">
        <v>22</v>
      </c>
      <c r="B16" s="5">
        <v>117.541</v>
      </c>
      <c r="C16" s="6">
        <v>456.528</v>
      </c>
      <c r="D16" s="7">
        <f>B16*C16/1000</f>
        <v>53.660757648</v>
      </c>
      <c r="E16" s="17">
        <v>0</v>
      </c>
      <c r="F16" s="6">
        <v>0</v>
      </c>
      <c r="G16" s="24">
        <f t="shared" si="2"/>
        <v>0</v>
      </c>
      <c r="H16" s="6">
        <v>2.422</v>
      </c>
      <c r="I16" s="6">
        <f t="shared" si="0"/>
        <v>1811.29232</v>
      </c>
      <c r="J16" s="26">
        <v>4.38695</v>
      </c>
      <c r="K16" s="62"/>
      <c r="L16" s="62"/>
      <c r="M16" s="62"/>
      <c r="N16" s="62"/>
      <c r="O16" s="62"/>
    </row>
    <row r="17" spans="1:15" ht="25.5" customHeight="1">
      <c r="A17" s="44" t="s">
        <v>23</v>
      </c>
      <c r="B17" s="5">
        <v>117.541</v>
      </c>
      <c r="C17" s="6">
        <v>442.093</v>
      </c>
      <c r="D17" s="7">
        <f t="shared" si="1"/>
        <v>51.964053313</v>
      </c>
      <c r="E17" s="17">
        <v>0</v>
      </c>
      <c r="F17" s="6">
        <v>0</v>
      </c>
      <c r="G17" s="24">
        <f t="shared" si="2"/>
        <v>0</v>
      </c>
      <c r="H17" s="6">
        <v>6.087</v>
      </c>
      <c r="I17" s="6">
        <f t="shared" si="0"/>
        <v>1818.66437</v>
      </c>
      <c r="J17" s="26">
        <v>11.07021</v>
      </c>
      <c r="K17" s="60"/>
      <c r="L17" s="60"/>
      <c r="M17" s="60"/>
      <c r="N17" s="60"/>
      <c r="O17" s="60"/>
    </row>
    <row r="18" spans="1:15" ht="25.5" customHeight="1">
      <c r="A18" s="44" t="s">
        <v>24</v>
      </c>
      <c r="B18" s="5">
        <v>117.541</v>
      </c>
      <c r="C18" s="6">
        <v>435.382</v>
      </c>
      <c r="D18" s="7">
        <f t="shared" si="1"/>
        <v>51.175235662</v>
      </c>
      <c r="E18" s="17">
        <v>0</v>
      </c>
      <c r="F18" s="6">
        <v>0</v>
      </c>
      <c r="G18" s="24">
        <f t="shared" si="2"/>
        <v>0</v>
      </c>
      <c r="H18" s="6">
        <v>5.504</v>
      </c>
      <c r="I18" s="6">
        <f t="shared" si="0"/>
        <v>1837.93423</v>
      </c>
      <c r="J18" s="26">
        <v>10.11599</v>
      </c>
      <c r="K18" s="60"/>
      <c r="L18" s="60"/>
      <c r="M18" s="60"/>
      <c r="N18" s="60"/>
      <c r="O18" s="61"/>
    </row>
    <row r="19" spans="1:15" ht="25.5" customHeight="1">
      <c r="A19" s="44" t="s">
        <v>25</v>
      </c>
      <c r="B19" s="5">
        <v>117.541</v>
      </c>
      <c r="C19" s="6">
        <v>523.133</v>
      </c>
      <c r="D19" s="7">
        <f t="shared" si="1"/>
        <v>61.489575953</v>
      </c>
      <c r="E19" s="17">
        <v>0</v>
      </c>
      <c r="F19" s="6">
        <v>0</v>
      </c>
      <c r="G19" s="24">
        <f t="shared" si="2"/>
        <v>0</v>
      </c>
      <c r="H19" s="6">
        <v>0.318</v>
      </c>
      <c r="I19" s="6">
        <f t="shared" si="0"/>
        <v>1770.37736</v>
      </c>
      <c r="J19" s="26">
        <v>0.56298</v>
      </c>
      <c r="K19" s="60"/>
      <c r="L19" s="60"/>
      <c r="M19" s="60"/>
      <c r="N19" s="60"/>
      <c r="O19" s="61"/>
    </row>
    <row r="20" spans="1:15" ht="25.5" customHeight="1">
      <c r="A20" s="44" t="s">
        <v>26</v>
      </c>
      <c r="B20" s="5">
        <v>117.541</v>
      </c>
      <c r="C20" s="6">
        <v>511.679</v>
      </c>
      <c r="D20" s="7">
        <f t="shared" si="1"/>
        <v>60.143261339</v>
      </c>
      <c r="E20" s="17">
        <v>0</v>
      </c>
      <c r="F20" s="6">
        <v>0</v>
      </c>
      <c r="G20" s="24">
        <f t="shared" si="2"/>
        <v>0</v>
      </c>
      <c r="H20" s="6">
        <v>0.585</v>
      </c>
      <c r="I20" s="6">
        <f t="shared" si="0"/>
        <v>1727.35043</v>
      </c>
      <c r="J20" s="26">
        <v>1.0105</v>
      </c>
      <c r="K20" s="60"/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117.541</v>
      </c>
      <c r="C21" s="12">
        <v>527.937</v>
      </c>
      <c r="D21" s="13">
        <f>B21*C21/1000</f>
        <v>62.054242917</v>
      </c>
      <c r="E21" s="18">
        <v>0</v>
      </c>
      <c r="F21" s="12">
        <v>0</v>
      </c>
      <c r="G21" s="25">
        <f t="shared" si="2"/>
        <v>0</v>
      </c>
      <c r="H21" s="12">
        <v>8.968</v>
      </c>
      <c r="I21" s="12">
        <f t="shared" si="0"/>
        <v>1625.97012</v>
      </c>
      <c r="J21" s="27">
        <v>14.5817</v>
      </c>
      <c r="K21" s="60"/>
      <c r="L21" s="60"/>
      <c r="M21" s="60"/>
      <c r="N21" s="60"/>
      <c r="O21" s="61"/>
    </row>
    <row r="22" spans="1:15" ht="25.5" customHeight="1" thickTop="1">
      <c r="A22" s="31" t="s">
        <v>47</v>
      </c>
      <c r="B22" s="58">
        <f>ROUND(D22*1000/C22,3)</f>
        <v>115.697</v>
      </c>
      <c r="C22" s="20">
        <f>SUM(C23:C34)</f>
        <v>24065.857</v>
      </c>
      <c r="D22" s="21">
        <f>SUM(D23:D34)</f>
        <v>2784.358561367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752.503</v>
      </c>
      <c r="I22" s="16">
        <f>J22*1000/H22</f>
        <v>2483.1908178439157</v>
      </c>
      <c r="J22" s="29">
        <f>SUM(J23:J34)</f>
        <v>1868.6085400000002</v>
      </c>
      <c r="K22" s="60"/>
      <c r="L22" s="60"/>
      <c r="M22" s="60"/>
      <c r="N22" s="60"/>
      <c r="O22" s="61"/>
    </row>
    <row r="23" spans="1:20" ht="25.5" customHeight="1">
      <c r="A23" s="44" t="s">
        <v>16</v>
      </c>
      <c r="B23" s="5">
        <v>113.855</v>
      </c>
      <c r="C23" s="6">
        <v>2162.512</v>
      </c>
      <c r="D23" s="7">
        <f aca="true" t="shared" si="3" ref="D23:D34">B23*C23/1000</f>
        <v>246.21280376000004</v>
      </c>
      <c r="E23" s="17">
        <v>0</v>
      </c>
      <c r="F23" s="6">
        <v>0</v>
      </c>
      <c r="G23" s="24">
        <f t="shared" si="2"/>
        <v>0</v>
      </c>
      <c r="H23" s="6">
        <v>98.86</v>
      </c>
      <c r="I23" s="6">
        <f aca="true" t="shared" si="4" ref="I23:I34">ROUND(J23*1000/H23,5)</f>
        <v>2433.27807</v>
      </c>
      <c r="J23" s="26">
        <v>240.55387</v>
      </c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113.855</v>
      </c>
      <c r="C24" s="6">
        <v>2071.788</v>
      </c>
      <c r="D24" s="7">
        <f t="shared" si="3"/>
        <v>235.88342274000001</v>
      </c>
      <c r="E24" s="17">
        <v>0</v>
      </c>
      <c r="F24" s="6">
        <v>0</v>
      </c>
      <c r="G24" s="24">
        <f t="shared" si="2"/>
        <v>0</v>
      </c>
      <c r="H24" s="6">
        <v>77.596</v>
      </c>
      <c r="I24" s="6">
        <f t="shared" si="4"/>
        <v>2350.58354</v>
      </c>
      <c r="J24" s="26">
        <v>182.39588</v>
      </c>
      <c r="K24" s="62"/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113.855</v>
      </c>
      <c r="C25" s="6">
        <v>2163.877</v>
      </c>
      <c r="D25" s="7">
        <f t="shared" si="3"/>
        <v>246.368215835</v>
      </c>
      <c r="E25" s="17">
        <v>0</v>
      </c>
      <c r="F25" s="6">
        <v>0</v>
      </c>
      <c r="G25" s="24">
        <f t="shared" si="2"/>
        <v>0</v>
      </c>
      <c r="H25" s="59">
        <v>65.341</v>
      </c>
      <c r="I25" s="6">
        <f t="shared" si="4"/>
        <v>2376.14224</v>
      </c>
      <c r="J25" s="26">
        <v>155.25951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113.855</v>
      </c>
      <c r="C26" s="6">
        <v>1946.548</v>
      </c>
      <c r="D26" s="7">
        <f t="shared" si="3"/>
        <v>221.62422254</v>
      </c>
      <c r="E26" s="17">
        <v>0</v>
      </c>
      <c r="F26" s="6">
        <v>0</v>
      </c>
      <c r="G26" s="24">
        <f t="shared" si="2"/>
        <v>0</v>
      </c>
      <c r="H26" s="6">
        <v>0.746</v>
      </c>
      <c r="I26" s="6">
        <f t="shared" si="4"/>
        <v>2481.82306</v>
      </c>
      <c r="J26" s="26">
        <v>1.85144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113.855</v>
      </c>
      <c r="C27" s="6">
        <v>1981.012</v>
      </c>
      <c r="D27" s="7">
        <f t="shared" si="3"/>
        <v>225.54812126000002</v>
      </c>
      <c r="E27" s="17">
        <v>0</v>
      </c>
      <c r="F27" s="6">
        <v>0</v>
      </c>
      <c r="G27" s="24">
        <f t="shared" si="2"/>
        <v>0</v>
      </c>
      <c r="H27" s="6">
        <v>0.467</v>
      </c>
      <c r="I27" s="6">
        <f t="shared" si="4"/>
        <v>2495.07495</v>
      </c>
      <c r="J27" s="26">
        <v>1.1652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113.855</v>
      </c>
      <c r="C28" s="6">
        <v>1710.708</v>
      </c>
      <c r="D28" s="7">
        <f t="shared" si="3"/>
        <v>194.77265934000002</v>
      </c>
      <c r="E28" s="17">
        <v>0</v>
      </c>
      <c r="F28" s="6">
        <v>0</v>
      </c>
      <c r="G28" s="24">
        <f t="shared" si="2"/>
        <v>0</v>
      </c>
      <c r="H28" s="6">
        <v>81.768</v>
      </c>
      <c r="I28" s="6">
        <f t="shared" si="4"/>
        <v>2594.97334</v>
      </c>
      <c r="J28" s="26">
        <v>212.18578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117.541</v>
      </c>
      <c r="C29" s="6">
        <v>1767.228</v>
      </c>
      <c r="D29" s="7">
        <f t="shared" si="3"/>
        <v>207.721746348</v>
      </c>
      <c r="E29" s="17">
        <v>0</v>
      </c>
      <c r="F29" s="6">
        <v>0</v>
      </c>
      <c r="G29" s="24">
        <f t="shared" si="2"/>
        <v>0</v>
      </c>
      <c r="H29" s="6">
        <v>59.411</v>
      </c>
      <c r="I29" s="6">
        <f t="shared" si="4"/>
        <v>2600.9441</v>
      </c>
      <c r="J29" s="26">
        <v>154.52469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117.541</v>
      </c>
      <c r="C30" s="6">
        <v>1703.621</v>
      </c>
      <c r="D30" s="7">
        <f t="shared" si="3"/>
        <v>200.24531596100002</v>
      </c>
      <c r="E30" s="17">
        <v>0</v>
      </c>
      <c r="F30" s="6">
        <v>0</v>
      </c>
      <c r="G30" s="24">
        <f t="shared" si="2"/>
        <v>0</v>
      </c>
      <c r="H30" s="6">
        <v>163.433</v>
      </c>
      <c r="I30" s="6">
        <f t="shared" si="4"/>
        <v>2588.70754</v>
      </c>
      <c r="J30" s="26">
        <v>423.08024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117.541</v>
      </c>
      <c r="C31" s="6">
        <v>2165.316</v>
      </c>
      <c r="D31" s="7">
        <f t="shared" si="3"/>
        <v>254.51340795599998</v>
      </c>
      <c r="E31" s="17">
        <v>0</v>
      </c>
      <c r="F31" s="6">
        <v>0</v>
      </c>
      <c r="G31" s="24">
        <f t="shared" si="2"/>
        <v>0</v>
      </c>
      <c r="H31" s="6">
        <v>0.121</v>
      </c>
      <c r="I31" s="6">
        <f t="shared" si="4"/>
        <v>2543.71901</v>
      </c>
      <c r="J31" s="26">
        <v>0.30779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117.541</v>
      </c>
      <c r="C32" s="6">
        <v>2299.257</v>
      </c>
      <c r="D32" s="7">
        <f t="shared" si="3"/>
        <v>270.256967037</v>
      </c>
      <c r="E32" s="17">
        <v>0</v>
      </c>
      <c r="F32" s="6">
        <v>0</v>
      </c>
      <c r="G32" s="24">
        <f>ROUND(E32*F32/1000,5)</f>
        <v>0</v>
      </c>
      <c r="H32" s="6">
        <v>86.704</v>
      </c>
      <c r="I32" s="6">
        <f t="shared" si="4"/>
        <v>2526.46256</v>
      </c>
      <c r="J32" s="26">
        <v>219.05441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117.541</v>
      </c>
      <c r="C33" s="6">
        <v>2217.871</v>
      </c>
      <c r="D33" s="7">
        <f t="shared" si="3"/>
        <v>260.690775211</v>
      </c>
      <c r="E33" s="17">
        <v>0</v>
      </c>
      <c r="F33" s="6">
        <v>0</v>
      </c>
      <c r="G33" s="24">
        <f>ROUND(E33*F33/1000,5)</f>
        <v>0</v>
      </c>
      <c r="H33" s="6">
        <v>0.988</v>
      </c>
      <c r="I33" s="6">
        <f t="shared" si="4"/>
        <v>2442.71255</v>
      </c>
      <c r="J33" s="26">
        <v>2.4134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5">
        <v>117.541</v>
      </c>
      <c r="C34" s="33">
        <v>1876.119</v>
      </c>
      <c r="D34" s="7">
        <f t="shared" si="3"/>
        <v>220.520903379</v>
      </c>
      <c r="E34" s="35">
        <v>0</v>
      </c>
      <c r="F34" s="33">
        <v>0</v>
      </c>
      <c r="G34" s="36">
        <f>ROUND(E34*F34/1000,5)</f>
        <v>0</v>
      </c>
      <c r="H34" s="33">
        <v>117.068</v>
      </c>
      <c r="I34" s="6">
        <f t="shared" si="4"/>
        <v>2356.03521</v>
      </c>
      <c r="J34" s="37">
        <v>275.81633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115.69918846669924</v>
      </c>
      <c r="C35" s="40">
        <f>C9+C22</f>
        <v>29833.09</v>
      </c>
      <c r="D35" s="41">
        <f>D9+D22</f>
        <v>3451.6643024540003</v>
      </c>
      <c r="E35" s="42">
        <f>E9+E22</f>
        <v>0</v>
      </c>
      <c r="F35" s="40">
        <v>0</v>
      </c>
      <c r="G35" s="40">
        <f>G9+G22</f>
        <v>0</v>
      </c>
      <c r="H35" s="40">
        <f>H9+H22</f>
        <v>839.4010000000001</v>
      </c>
      <c r="I35" s="40">
        <f>J35*1000/H35</f>
        <v>2406.67100706337</v>
      </c>
      <c r="J35" s="41">
        <f>J9+J22</f>
        <v>2020.1620500000001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40" spans="5:6" ht="12.75">
      <c r="E40" s="50"/>
      <c r="F40" s="50"/>
    </row>
  </sheetData>
  <sheetProtection/>
  <mergeCells count="12">
    <mergeCell ref="H6:J6"/>
    <mergeCell ref="A37:J37"/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</mergeCells>
  <printOptions/>
  <pageMargins left="0.42" right="0.23" top="0.76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15.75" customHeight="1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customHeight="1">
      <c r="A2" s="121" t="s">
        <v>42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2" t="s">
        <v>5</v>
      </c>
      <c r="B4" s="125" t="s">
        <v>43</v>
      </c>
      <c r="C4" s="126"/>
      <c r="D4" s="126"/>
      <c r="E4" s="126"/>
      <c r="F4" s="126"/>
      <c r="G4" s="126"/>
      <c r="H4" s="126"/>
      <c r="I4" s="126"/>
      <c r="J4" s="127"/>
    </row>
    <row r="5" spans="1:10" ht="28.5" customHeight="1">
      <c r="A5" s="123"/>
      <c r="B5" s="128" t="s">
        <v>6</v>
      </c>
      <c r="C5" s="129"/>
      <c r="D5" s="130"/>
      <c r="E5" s="122" t="s">
        <v>41</v>
      </c>
      <c r="F5" s="131"/>
      <c r="G5" s="131"/>
      <c r="H5" s="131"/>
      <c r="I5" s="131"/>
      <c r="J5" s="132"/>
    </row>
    <row r="6" spans="1:10" ht="20.25" customHeight="1">
      <c r="A6" s="123"/>
      <c r="B6" s="133" t="s">
        <v>7</v>
      </c>
      <c r="C6" s="135" t="s">
        <v>38</v>
      </c>
      <c r="D6" s="137" t="s">
        <v>30</v>
      </c>
      <c r="E6" s="123" t="s">
        <v>2</v>
      </c>
      <c r="F6" s="140"/>
      <c r="G6" s="147"/>
      <c r="H6" s="139" t="s">
        <v>3</v>
      </c>
      <c r="I6" s="140"/>
      <c r="J6" s="141"/>
    </row>
    <row r="7" spans="1:10" ht="79.5" customHeight="1">
      <c r="A7" s="123"/>
      <c r="B7" s="134"/>
      <c r="C7" s="136"/>
      <c r="D7" s="138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4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0" ht="25.5" customHeight="1">
      <c r="A9" s="30" t="s">
        <v>12</v>
      </c>
      <c r="B9" s="19">
        <f>ROUND(D9*1000/C9,3)</f>
        <v>158.382</v>
      </c>
      <c r="C9" s="20">
        <f>SUM(C10:C21)</f>
        <v>5585.26</v>
      </c>
      <c r="D9" s="21">
        <f>SUM(D10:D21)</f>
        <v>884.6035394720001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263.022</v>
      </c>
      <c r="I9" s="16">
        <f>J9*1000/H9</f>
        <v>1736.354715575123</v>
      </c>
      <c r="J9" s="29">
        <f>SUM(J10:J21)</f>
        <v>456.69948999999997</v>
      </c>
    </row>
    <row r="10" spans="1:15" ht="25.5" customHeight="1">
      <c r="A10" s="44" t="s">
        <v>16</v>
      </c>
      <c r="B10" s="5">
        <v>139.121</v>
      </c>
      <c r="C10" s="6">
        <v>573.8</v>
      </c>
      <c r="D10" s="7">
        <f>B10*C10/1000</f>
        <v>79.8276298</v>
      </c>
      <c r="E10" s="17">
        <v>0</v>
      </c>
      <c r="F10" s="6">
        <v>0</v>
      </c>
      <c r="G10" s="24">
        <f>ROUND(E10*F10/1000,5)</f>
        <v>0</v>
      </c>
      <c r="H10" s="6">
        <v>27.584</v>
      </c>
      <c r="I10" s="6">
        <f aca="true" t="shared" si="0" ref="I10:I21">ROUND(J10*1000/H10,5)</f>
        <v>1514.68351</v>
      </c>
      <c r="J10" s="26">
        <v>41.78103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139.121</v>
      </c>
      <c r="C11" s="6">
        <v>508.026</v>
      </c>
      <c r="D11" s="7">
        <f aca="true" t="shared" si="1" ref="D11:D20">B11*C11/1000</f>
        <v>70.67708514600001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20.315</v>
      </c>
      <c r="I11" s="6">
        <f t="shared" si="0"/>
        <v>1669.82968</v>
      </c>
      <c r="J11" s="26">
        <v>33.92259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139.121</v>
      </c>
      <c r="C12" s="6">
        <v>492.94</v>
      </c>
      <c r="D12" s="7">
        <f t="shared" si="1"/>
        <v>68.57830574</v>
      </c>
      <c r="E12" s="17">
        <v>0</v>
      </c>
      <c r="F12" s="6">
        <v>0</v>
      </c>
      <c r="G12" s="24">
        <f t="shared" si="2"/>
        <v>0</v>
      </c>
      <c r="H12" s="6">
        <v>59.217</v>
      </c>
      <c r="I12" s="6">
        <f t="shared" si="0"/>
        <v>1741.08989</v>
      </c>
      <c r="J12" s="26">
        <v>103.10212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139.121</v>
      </c>
      <c r="C13" s="6">
        <v>468.832</v>
      </c>
      <c r="D13" s="7">
        <f t="shared" si="1"/>
        <v>65.224376672</v>
      </c>
      <c r="E13" s="17">
        <v>0</v>
      </c>
      <c r="F13" s="6">
        <v>0</v>
      </c>
      <c r="G13" s="24">
        <f t="shared" si="2"/>
        <v>0</v>
      </c>
      <c r="H13" s="6">
        <v>34.995</v>
      </c>
      <c r="I13" s="6">
        <f t="shared" si="0"/>
        <v>1676.94499</v>
      </c>
      <c r="J13" s="26">
        <v>58.68469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139.121</v>
      </c>
      <c r="C14" s="6">
        <v>432.806</v>
      </c>
      <c r="D14" s="7">
        <f t="shared" si="1"/>
        <v>60.212403526</v>
      </c>
      <c r="E14" s="17">
        <v>0</v>
      </c>
      <c r="F14" s="6">
        <v>0</v>
      </c>
      <c r="G14" s="24">
        <f t="shared" si="2"/>
        <v>0</v>
      </c>
      <c r="H14" s="6">
        <v>0.292</v>
      </c>
      <c r="I14" s="6">
        <f t="shared" si="0"/>
        <v>1675.34247</v>
      </c>
      <c r="J14" s="26">
        <v>0.4892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139.121</v>
      </c>
      <c r="C15" s="6">
        <v>407.827</v>
      </c>
      <c r="D15" s="7">
        <f t="shared" si="1"/>
        <v>56.73730006700001</v>
      </c>
      <c r="E15" s="17">
        <v>0</v>
      </c>
      <c r="F15" s="6">
        <v>0</v>
      </c>
      <c r="G15" s="24">
        <f t="shared" si="2"/>
        <v>0</v>
      </c>
      <c r="H15" s="6">
        <v>10.083</v>
      </c>
      <c r="I15" s="6">
        <f t="shared" si="0"/>
        <v>1764.12377</v>
      </c>
      <c r="J15" s="26">
        <v>17.78766</v>
      </c>
      <c r="K15" s="60"/>
      <c r="L15" s="60"/>
      <c r="M15" s="60"/>
      <c r="N15" s="60"/>
      <c r="O15" s="61"/>
    </row>
    <row r="16" spans="1:15" ht="25.5" customHeight="1">
      <c r="A16" s="44" t="s">
        <v>22</v>
      </c>
      <c r="B16" s="5">
        <v>178.949</v>
      </c>
      <c r="C16" s="6">
        <v>417.578</v>
      </c>
      <c r="D16" s="7">
        <f>B16*C16/1000</f>
        <v>74.725165522</v>
      </c>
      <c r="E16" s="17">
        <v>0</v>
      </c>
      <c r="F16" s="6">
        <v>0</v>
      </c>
      <c r="G16" s="24">
        <f t="shared" si="2"/>
        <v>0</v>
      </c>
      <c r="H16" s="6">
        <v>28.048</v>
      </c>
      <c r="I16" s="6">
        <f t="shared" si="0"/>
        <v>1751.06104</v>
      </c>
      <c r="J16" s="26">
        <v>49.11376</v>
      </c>
      <c r="K16" s="62"/>
      <c r="L16" s="62"/>
      <c r="M16" s="62"/>
      <c r="N16" s="62"/>
      <c r="O16" s="62"/>
    </row>
    <row r="17" spans="1:15" ht="25.5" customHeight="1">
      <c r="A17" s="44" t="s">
        <v>23</v>
      </c>
      <c r="B17" s="5">
        <v>178.949</v>
      </c>
      <c r="C17" s="6">
        <v>409.523</v>
      </c>
      <c r="D17" s="7">
        <f t="shared" si="1"/>
        <v>73.28373132700001</v>
      </c>
      <c r="E17" s="17">
        <v>0</v>
      </c>
      <c r="F17" s="6">
        <v>0</v>
      </c>
      <c r="G17" s="24">
        <f t="shared" si="2"/>
        <v>0</v>
      </c>
      <c r="H17" s="6">
        <v>5.426</v>
      </c>
      <c r="I17" s="6">
        <f t="shared" si="0"/>
        <v>1791.80612</v>
      </c>
      <c r="J17" s="26">
        <v>9.72234</v>
      </c>
      <c r="K17" s="60"/>
      <c r="L17" s="60"/>
      <c r="M17" s="60"/>
      <c r="N17" s="60"/>
      <c r="O17" s="60"/>
    </row>
    <row r="18" spans="1:15" ht="25.5" customHeight="1">
      <c r="A18" s="44" t="s">
        <v>24</v>
      </c>
      <c r="B18" s="5">
        <v>178.949</v>
      </c>
      <c r="C18" s="6">
        <v>443.565</v>
      </c>
      <c r="D18" s="7">
        <f t="shared" si="1"/>
        <v>79.375513185</v>
      </c>
      <c r="E18" s="17">
        <v>0</v>
      </c>
      <c r="F18" s="6">
        <v>0</v>
      </c>
      <c r="G18" s="24">
        <f t="shared" si="2"/>
        <v>0</v>
      </c>
      <c r="H18" s="6">
        <v>15.583</v>
      </c>
      <c r="I18" s="6">
        <f t="shared" si="0"/>
        <v>2010.92023</v>
      </c>
      <c r="J18" s="26">
        <v>31.33617</v>
      </c>
      <c r="K18" s="60"/>
      <c r="L18" s="60"/>
      <c r="M18" s="60"/>
      <c r="N18" s="60"/>
      <c r="O18" s="61"/>
    </row>
    <row r="19" spans="1:15" ht="25.5" customHeight="1">
      <c r="A19" s="44" t="s">
        <v>25</v>
      </c>
      <c r="B19" s="5">
        <v>178.949</v>
      </c>
      <c r="C19" s="6">
        <v>448.808</v>
      </c>
      <c r="D19" s="7">
        <f t="shared" si="1"/>
        <v>80.313742792</v>
      </c>
      <c r="E19" s="17">
        <v>0</v>
      </c>
      <c r="F19" s="6">
        <v>0</v>
      </c>
      <c r="G19" s="24">
        <f t="shared" si="2"/>
        <v>0</v>
      </c>
      <c r="H19" s="6">
        <v>26.506</v>
      </c>
      <c r="I19" s="6">
        <f t="shared" si="0"/>
        <v>1943.25964</v>
      </c>
      <c r="J19" s="26">
        <v>51.50804</v>
      </c>
      <c r="K19" s="60"/>
      <c r="L19" s="60"/>
      <c r="M19" s="60"/>
      <c r="N19" s="60"/>
      <c r="O19" s="61"/>
    </row>
    <row r="20" spans="1:15" ht="25.5" customHeight="1">
      <c r="A20" s="44" t="s">
        <v>26</v>
      </c>
      <c r="B20" s="5">
        <v>178.949</v>
      </c>
      <c r="C20" s="6">
        <v>467.036</v>
      </c>
      <c r="D20" s="7">
        <f t="shared" si="1"/>
        <v>83.57562516400002</v>
      </c>
      <c r="E20" s="17">
        <v>0</v>
      </c>
      <c r="F20" s="6">
        <v>0</v>
      </c>
      <c r="G20" s="24">
        <f t="shared" si="2"/>
        <v>0</v>
      </c>
      <c r="H20" s="6">
        <v>14.486</v>
      </c>
      <c r="I20" s="6">
        <f t="shared" si="0"/>
        <v>1758.36532</v>
      </c>
      <c r="J20" s="26">
        <v>25.47168</v>
      </c>
      <c r="K20" s="60"/>
      <c r="L20" s="60"/>
      <c r="M20" s="60"/>
      <c r="N20" s="60"/>
      <c r="O20" s="61"/>
    </row>
    <row r="21" spans="1:15" ht="25.5" customHeight="1" thickBot="1">
      <c r="A21" s="46" t="s">
        <v>27</v>
      </c>
      <c r="B21" s="11">
        <v>178.949</v>
      </c>
      <c r="C21" s="12">
        <v>514.519</v>
      </c>
      <c r="D21" s="13">
        <f>B21*C21/1000</f>
        <v>92.072660531</v>
      </c>
      <c r="E21" s="18">
        <v>0</v>
      </c>
      <c r="F21" s="12">
        <v>0</v>
      </c>
      <c r="G21" s="25">
        <f t="shared" si="2"/>
        <v>0</v>
      </c>
      <c r="H21" s="12">
        <v>20.487</v>
      </c>
      <c r="I21" s="12">
        <f t="shared" si="0"/>
        <v>1648.86074</v>
      </c>
      <c r="J21" s="27">
        <v>33.78021</v>
      </c>
      <c r="K21" s="60"/>
      <c r="L21" s="60"/>
      <c r="M21" s="60"/>
      <c r="N21" s="60"/>
      <c r="O21" s="61"/>
    </row>
    <row r="22" spans="1:15" ht="25.5" customHeight="1" thickTop="1">
      <c r="A22" s="31" t="s">
        <v>46</v>
      </c>
      <c r="B22" s="58">
        <f>ROUND(D22*1000/C22,3)</f>
        <v>157.806</v>
      </c>
      <c r="C22" s="20">
        <f>SUM(C23:C34)</f>
        <v>32210.549000000003</v>
      </c>
      <c r="D22" s="21">
        <f>SUM(D23:D34)</f>
        <v>5083.010470489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480.36629999999997</v>
      </c>
      <c r="I22" s="16">
        <f>J22*1000/H22</f>
        <v>1938.656104726747</v>
      </c>
      <c r="J22" s="29">
        <f>SUM(J23:J34)</f>
        <v>931.2650599999998</v>
      </c>
      <c r="K22" s="60"/>
      <c r="L22" s="60"/>
      <c r="M22" s="60"/>
      <c r="N22" s="60"/>
      <c r="O22" s="61"/>
    </row>
    <row r="23" spans="1:20" ht="25.5" customHeight="1">
      <c r="A23" s="44" t="s">
        <v>16</v>
      </c>
      <c r="B23" s="5">
        <v>139.121</v>
      </c>
      <c r="C23" s="6">
        <v>3167.102</v>
      </c>
      <c r="D23" s="7">
        <f aca="true" t="shared" si="3" ref="D23:D34">B23*C23/1000</f>
        <v>440.610397342</v>
      </c>
      <c r="E23" s="17">
        <v>0</v>
      </c>
      <c r="F23" s="6">
        <v>0</v>
      </c>
      <c r="G23" s="24">
        <f t="shared" si="2"/>
        <v>0</v>
      </c>
      <c r="H23" s="6">
        <v>52.774</v>
      </c>
      <c r="I23" s="6">
        <f aca="true" t="shared" si="4" ref="I23:I34">ROUND(J23*1000/H23,5)</f>
        <v>0</v>
      </c>
      <c r="J23" s="26"/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139.121</v>
      </c>
      <c r="C24" s="6">
        <v>2903.506</v>
      </c>
      <c r="D24" s="7">
        <f t="shared" si="3"/>
        <v>403.93865822600003</v>
      </c>
      <c r="E24" s="17">
        <v>0</v>
      </c>
      <c r="F24" s="6">
        <v>0</v>
      </c>
      <c r="G24" s="24">
        <f t="shared" si="2"/>
        <v>0</v>
      </c>
      <c r="H24" s="6">
        <v>60.533</v>
      </c>
      <c r="I24" s="6">
        <f t="shared" si="4"/>
        <v>1767.68721</v>
      </c>
      <c r="J24" s="26">
        <v>107.00341</v>
      </c>
      <c r="K24" s="62"/>
      <c r="L24" s="62"/>
      <c r="M24" s="62"/>
      <c r="N24" s="62"/>
      <c r="O24" s="62"/>
      <c r="Q24" s="63"/>
      <c r="R24" s="63"/>
      <c r="S24" s="63"/>
      <c r="T24" s="63"/>
    </row>
    <row r="25" spans="1:20" ht="25.5" customHeight="1">
      <c r="A25" s="44" t="s">
        <v>18</v>
      </c>
      <c r="B25" s="5">
        <v>139.121</v>
      </c>
      <c r="C25" s="6">
        <v>3095.076</v>
      </c>
      <c r="D25" s="7">
        <f t="shared" si="3"/>
        <v>430.590068196</v>
      </c>
      <c r="E25" s="17">
        <v>0</v>
      </c>
      <c r="F25" s="6">
        <v>0</v>
      </c>
      <c r="G25" s="24">
        <f t="shared" si="2"/>
        <v>0</v>
      </c>
      <c r="H25" s="59">
        <v>8.681</v>
      </c>
      <c r="I25" s="6">
        <f t="shared" si="4"/>
        <v>1827.71455</v>
      </c>
      <c r="J25" s="26">
        <v>15.86639</v>
      </c>
      <c r="Q25" s="63"/>
      <c r="R25" s="63"/>
      <c r="S25" s="63"/>
      <c r="T25" s="63"/>
    </row>
    <row r="26" spans="1:20" ht="25.5" customHeight="1">
      <c r="A26" s="44" t="s">
        <v>19</v>
      </c>
      <c r="B26" s="5">
        <v>139.121</v>
      </c>
      <c r="C26" s="6">
        <v>2763.901</v>
      </c>
      <c r="D26" s="7">
        <f t="shared" si="3"/>
        <v>384.51667102100004</v>
      </c>
      <c r="E26" s="17">
        <v>0</v>
      </c>
      <c r="F26" s="6">
        <v>0</v>
      </c>
      <c r="G26" s="24">
        <f t="shared" si="2"/>
        <v>0</v>
      </c>
      <c r="H26" s="6">
        <v>51.738</v>
      </c>
      <c r="I26" s="6">
        <f t="shared" si="4"/>
        <v>1774.07109</v>
      </c>
      <c r="J26" s="26">
        <v>91.78689</v>
      </c>
      <c r="Q26" s="63"/>
      <c r="R26" s="63"/>
      <c r="S26" s="63"/>
      <c r="T26" s="63"/>
    </row>
    <row r="27" spans="1:20" ht="25.5" customHeight="1">
      <c r="A27" s="44" t="s">
        <v>20</v>
      </c>
      <c r="B27" s="5">
        <v>139.121</v>
      </c>
      <c r="C27" s="6">
        <v>2668.056</v>
      </c>
      <c r="D27" s="7">
        <f t="shared" si="3"/>
        <v>371.182618776</v>
      </c>
      <c r="E27" s="17">
        <v>0</v>
      </c>
      <c r="F27" s="6">
        <v>0</v>
      </c>
      <c r="G27" s="24">
        <f t="shared" si="2"/>
        <v>0</v>
      </c>
      <c r="H27" s="6">
        <v>62.759</v>
      </c>
      <c r="I27" s="6">
        <f t="shared" si="4"/>
        <v>1814.88711</v>
      </c>
      <c r="J27" s="26">
        <v>113.9005</v>
      </c>
      <c r="Q27" s="63"/>
      <c r="R27" s="63"/>
      <c r="S27" s="63"/>
      <c r="T27" s="63"/>
    </row>
    <row r="28" spans="1:20" ht="25.5" customHeight="1">
      <c r="A28" s="44" t="s">
        <v>21</v>
      </c>
      <c r="B28" s="5">
        <v>139.121</v>
      </c>
      <c r="C28" s="6">
        <v>2501.763</v>
      </c>
      <c r="D28" s="7">
        <f t="shared" si="3"/>
        <v>348.047770323</v>
      </c>
      <c r="E28" s="17">
        <v>0</v>
      </c>
      <c r="F28" s="6">
        <v>0</v>
      </c>
      <c r="G28" s="24">
        <f t="shared" si="2"/>
        <v>0</v>
      </c>
      <c r="H28" s="6">
        <v>19.661</v>
      </c>
      <c r="I28" s="6">
        <f t="shared" si="4"/>
        <v>1860.15208</v>
      </c>
      <c r="J28" s="26">
        <v>36.57245</v>
      </c>
      <c r="Q28" s="63"/>
      <c r="R28" s="63"/>
      <c r="S28" s="63"/>
      <c r="T28" s="63"/>
    </row>
    <row r="29" spans="1:20" ht="25.5" customHeight="1">
      <c r="A29" s="44" t="s">
        <v>22</v>
      </c>
      <c r="B29" s="5">
        <v>178.949</v>
      </c>
      <c r="C29" s="6">
        <v>2434.455</v>
      </c>
      <c r="D29" s="7">
        <f t="shared" si="3"/>
        <v>435.643287795</v>
      </c>
      <c r="E29" s="17">
        <v>0</v>
      </c>
      <c r="F29" s="6">
        <v>0</v>
      </c>
      <c r="G29" s="24">
        <f t="shared" si="2"/>
        <v>0</v>
      </c>
      <c r="H29" s="6">
        <v>14.918</v>
      </c>
      <c r="I29" s="6">
        <f t="shared" si="4"/>
        <v>2562.26371</v>
      </c>
      <c r="J29" s="26">
        <v>38.22385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178.949</v>
      </c>
      <c r="C30" s="6">
        <v>2502.419</v>
      </c>
      <c r="D30" s="7">
        <f t="shared" si="3"/>
        <v>447.805377631</v>
      </c>
      <c r="E30" s="17">
        <v>0</v>
      </c>
      <c r="F30" s="6">
        <v>0</v>
      </c>
      <c r="G30" s="24">
        <f t="shared" si="2"/>
        <v>0</v>
      </c>
      <c r="H30" s="6">
        <v>23.324</v>
      </c>
      <c r="I30" s="6">
        <f t="shared" si="4"/>
        <v>2612.0481</v>
      </c>
      <c r="J30" s="26">
        <v>60.92341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178.949</v>
      </c>
      <c r="C31" s="6">
        <v>2530.959</v>
      </c>
      <c r="D31" s="7">
        <f t="shared" si="3"/>
        <v>452.912582091</v>
      </c>
      <c r="E31" s="17">
        <v>0</v>
      </c>
      <c r="F31" s="6">
        <v>0</v>
      </c>
      <c r="G31" s="24">
        <f t="shared" si="2"/>
        <v>0</v>
      </c>
      <c r="H31" s="6">
        <v>39.5183</v>
      </c>
      <c r="I31" s="6">
        <f t="shared" si="4"/>
        <v>2555.1504</v>
      </c>
      <c r="J31" s="26">
        <v>100.9752</v>
      </c>
      <c r="K31" s="1">
        <v>38.816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178.949</v>
      </c>
      <c r="C32" s="6">
        <v>2605.19</v>
      </c>
      <c r="D32" s="7">
        <f t="shared" si="3"/>
        <v>466.1961453100001</v>
      </c>
      <c r="E32" s="17">
        <v>0</v>
      </c>
      <c r="F32" s="6">
        <v>0</v>
      </c>
      <c r="G32" s="24">
        <f>ROUND(E32*F32/1000,5)</f>
        <v>0</v>
      </c>
      <c r="H32" s="6">
        <v>58.768</v>
      </c>
      <c r="I32" s="6">
        <f t="shared" si="4"/>
        <v>2622.01879</v>
      </c>
      <c r="J32" s="26">
        <v>154.0908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178.949</v>
      </c>
      <c r="C33" s="6">
        <v>2594.869</v>
      </c>
      <c r="D33" s="7">
        <f t="shared" si="3"/>
        <v>464.34921268100004</v>
      </c>
      <c r="E33" s="17">
        <v>0</v>
      </c>
      <c r="F33" s="6">
        <v>0</v>
      </c>
      <c r="G33" s="24">
        <f>ROUND(E33*F33/1000,5)</f>
        <v>0</v>
      </c>
      <c r="H33" s="6">
        <v>80.612</v>
      </c>
      <c r="I33" s="6">
        <f t="shared" si="4"/>
        <v>2423.1535</v>
      </c>
      <c r="J33" s="26">
        <v>195.33525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5">
        <v>178.949</v>
      </c>
      <c r="C34" s="33">
        <v>2443.253</v>
      </c>
      <c r="D34" s="7">
        <f t="shared" si="3"/>
        <v>437.2176810970001</v>
      </c>
      <c r="E34" s="35">
        <v>0</v>
      </c>
      <c r="F34" s="33">
        <v>0</v>
      </c>
      <c r="G34" s="36">
        <f>ROUND(E34*F34/1000,5)</f>
        <v>0</v>
      </c>
      <c r="H34" s="33">
        <v>7.08</v>
      </c>
      <c r="I34" s="6">
        <f t="shared" si="4"/>
        <v>2342.7839</v>
      </c>
      <c r="J34" s="37">
        <v>16.58691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157.89089234631808</v>
      </c>
      <c r="C35" s="40">
        <f>C9+C22</f>
        <v>37795.809</v>
      </c>
      <c r="D35" s="41">
        <f>D9+D22</f>
        <v>5967.614009961</v>
      </c>
      <c r="E35" s="42">
        <f>E9+E22</f>
        <v>0</v>
      </c>
      <c r="F35" s="40">
        <v>0</v>
      </c>
      <c r="G35" s="40">
        <f>G9+G22</f>
        <v>0</v>
      </c>
      <c r="H35" s="40">
        <f>H9+H22</f>
        <v>743.3883</v>
      </c>
      <c r="I35" s="40">
        <f>J35*1000/H35</f>
        <v>1867.078820045997</v>
      </c>
      <c r="J35" s="41">
        <f>J9+J22</f>
        <v>1387.9645499999997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40" spans="5:6" ht="12.75">
      <c r="E40" s="50"/>
      <c r="F40" s="50"/>
    </row>
  </sheetData>
  <sheetProtection/>
  <mergeCells count="12">
    <mergeCell ref="A1:J1"/>
    <mergeCell ref="A2:J2"/>
    <mergeCell ref="A4:A8"/>
    <mergeCell ref="B4:J4"/>
    <mergeCell ref="B5:D5"/>
    <mergeCell ref="E5:J5"/>
    <mergeCell ref="B6:B7"/>
    <mergeCell ref="C6:C7"/>
    <mergeCell ref="D6:D7"/>
    <mergeCell ref="E6:G6"/>
    <mergeCell ref="H6:J6"/>
    <mergeCell ref="A37:J3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6.875" style="1" customWidth="1"/>
    <col min="2" max="10" width="11.375" style="1" customWidth="1"/>
    <col min="11" max="12" width="12.00390625" style="1" customWidth="1"/>
    <col min="13" max="16" width="9.125" style="1" customWidth="1"/>
    <col min="17" max="17" width="10.375" style="1" bestFit="1" customWidth="1"/>
    <col min="18" max="20" width="11.375" style="1" customWidth="1"/>
    <col min="21" max="16384" width="9.125" style="1" customWidth="1"/>
  </cols>
  <sheetData>
    <row r="1" spans="1:10" ht="15.75" customHeight="1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customHeight="1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 thickBot="1">
      <c r="A4" s="122" t="s">
        <v>5</v>
      </c>
      <c r="B4" s="125" t="s">
        <v>37</v>
      </c>
      <c r="C4" s="126"/>
      <c r="D4" s="126"/>
      <c r="E4" s="126"/>
      <c r="F4" s="126"/>
      <c r="G4" s="126"/>
      <c r="H4" s="126"/>
      <c r="I4" s="126"/>
      <c r="J4" s="127"/>
    </row>
    <row r="5" spans="1:10" ht="28.5" customHeight="1">
      <c r="A5" s="123"/>
      <c r="B5" s="128" t="s">
        <v>6</v>
      </c>
      <c r="C5" s="129"/>
      <c r="D5" s="130"/>
      <c r="E5" s="122" t="s">
        <v>41</v>
      </c>
      <c r="F5" s="131"/>
      <c r="G5" s="131"/>
      <c r="H5" s="131"/>
      <c r="I5" s="131"/>
      <c r="J5" s="132"/>
    </row>
    <row r="6" spans="1:10" ht="20.25" customHeight="1">
      <c r="A6" s="123"/>
      <c r="B6" s="133" t="s">
        <v>7</v>
      </c>
      <c r="C6" s="135" t="s">
        <v>38</v>
      </c>
      <c r="D6" s="137" t="s">
        <v>30</v>
      </c>
      <c r="E6" s="123" t="s">
        <v>2</v>
      </c>
      <c r="F6" s="140"/>
      <c r="G6" s="147"/>
      <c r="H6" s="139" t="s">
        <v>3</v>
      </c>
      <c r="I6" s="140"/>
      <c r="J6" s="141"/>
    </row>
    <row r="7" spans="1:10" ht="79.5" customHeight="1">
      <c r="A7" s="123"/>
      <c r="B7" s="134"/>
      <c r="C7" s="136"/>
      <c r="D7" s="138"/>
      <c r="E7" s="4" t="s">
        <v>28</v>
      </c>
      <c r="F7" s="2" t="s">
        <v>7</v>
      </c>
      <c r="G7" s="14" t="s">
        <v>39</v>
      </c>
      <c r="H7" s="14" t="s">
        <v>28</v>
      </c>
      <c r="I7" s="2" t="s">
        <v>7</v>
      </c>
      <c r="J7" s="56" t="s">
        <v>39</v>
      </c>
    </row>
    <row r="8" spans="1:10" ht="27" customHeight="1" thickBot="1">
      <c r="A8" s="124"/>
      <c r="B8" s="8" t="s">
        <v>8</v>
      </c>
      <c r="C8" s="9" t="s">
        <v>0</v>
      </c>
      <c r="D8" s="10" t="s">
        <v>1</v>
      </c>
      <c r="E8" s="8" t="s">
        <v>0</v>
      </c>
      <c r="F8" s="9" t="s">
        <v>8</v>
      </c>
      <c r="G8" s="9" t="s">
        <v>1</v>
      </c>
      <c r="H8" s="15" t="s">
        <v>0</v>
      </c>
      <c r="I8" s="9" t="s">
        <v>8</v>
      </c>
      <c r="J8" s="10" t="s">
        <v>1</v>
      </c>
    </row>
    <row r="9" spans="1:15" ht="25.5" customHeight="1">
      <c r="A9" s="30" t="s">
        <v>12</v>
      </c>
      <c r="B9" s="19">
        <f>ROUND(D9*1000/C9,3)</f>
        <v>148.72</v>
      </c>
      <c r="C9" s="20">
        <f>SUM(C10:C21)</f>
        <v>4922.284000000001</v>
      </c>
      <c r="D9" s="21">
        <f>SUM(D10:D21)</f>
        <v>732.043515578</v>
      </c>
      <c r="E9" s="22">
        <f>SUM(E10:E21)</f>
        <v>0</v>
      </c>
      <c r="F9" s="16">
        <v>0</v>
      </c>
      <c r="G9" s="28">
        <f>SUM(G10:G21)</f>
        <v>0</v>
      </c>
      <c r="H9" s="23">
        <f>SUM(H10:H21)</f>
        <v>156.36800000000002</v>
      </c>
      <c r="I9" s="16">
        <f>J9*1000/H9</f>
        <v>1641.5827407142124</v>
      </c>
      <c r="J9" s="29">
        <f>SUM(J10:J21)</f>
        <v>256.69101</v>
      </c>
      <c r="K9" s="62"/>
      <c r="L9" s="62"/>
      <c r="M9" s="62"/>
      <c r="N9" s="62"/>
      <c r="O9" s="62"/>
    </row>
    <row r="10" spans="1:15" ht="25.5" customHeight="1">
      <c r="A10" s="44" t="s">
        <v>16</v>
      </c>
      <c r="B10" s="5">
        <v>129.392</v>
      </c>
      <c r="C10" s="6">
        <v>437.975</v>
      </c>
      <c r="D10" s="7">
        <f>B10*C10/1000</f>
        <v>56.6704612</v>
      </c>
      <c r="E10" s="17">
        <v>0</v>
      </c>
      <c r="F10" s="6">
        <v>0</v>
      </c>
      <c r="G10" s="24">
        <f>ROUND(E10*F10/1000,5)</f>
        <v>0</v>
      </c>
      <c r="H10" s="6">
        <v>27.061</v>
      </c>
      <c r="I10" s="6">
        <f aca="true" t="shared" si="0" ref="I10:I21">ROUND(J10*1000/H10,5)</f>
        <v>1566.16681</v>
      </c>
      <c r="J10" s="26">
        <v>42.38204</v>
      </c>
      <c r="K10" s="60"/>
      <c r="L10" s="60"/>
      <c r="M10" s="60"/>
      <c r="N10" s="60"/>
      <c r="O10" s="61"/>
    </row>
    <row r="11" spans="1:15" ht="25.5" customHeight="1">
      <c r="A11" s="44" t="s">
        <v>17</v>
      </c>
      <c r="B11" s="5">
        <v>129.392</v>
      </c>
      <c r="C11" s="6">
        <v>459.514</v>
      </c>
      <c r="D11" s="7">
        <f aca="true" t="shared" si="1" ref="D11:D20">B11*C11/1000</f>
        <v>59.457435488</v>
      </c>
      <c r="E11" s="17">
        <v>0</v>
      </c>
      <c r="F11" s="6">
        <v>0</v>
      </c>
      <c r="G11" s="24">
        <f aca="true" t="shared" si="2" ref="G11:G31">ROUND(E11*F11/1000,5)</f>
        <v>0</v>
      </c>
      <c r="H11" s="6">
        <v>15.455</v>
      </c>
      <c r="I11" s="6">
        <f t="shared" si="0"/>
        <v>1566.16629</v>
      </c>
      <c r="J11" s="26">
        <v>24.2051</v>
      </c>
      <c r="K11" s="60"/>
      <c r="L11" s="60"/>
      <c r="M11" s="60"/>
      <c r="N11" s="60"/>
      <c r="O11" s="61"/>
    </row>
    <row r="12" spans="1:15" ht="25.5" customHeight="1">
      <c r="A12" s="44" t="s">
        <v>18</v>
      </c>
      <c r="B12" s="5">
        <v>129.392</v>
      </c>
      <c r="C12" s="6">
        <v>376.002</v>
      </c>
      <c r="D12" s="7">
        <f t="shared" si="1"/>
        <v>48.651650784</v>
      </c>
      <c r="E12" s="17">
        <v>0</v>
      </c>
      <c r="F12" s="6">
        <v>0</v>
      </c>
      <c r="G12" s="24">
        <f t="shared" si="2"/>
        <v>0</v>
      </c>
      <c r="H12" s="6">
        <v>22.46</v>
      </c>
      <c r="I12" s="6">
        <f t="shared" si="0"/>
        <v>1822.40427</v>
      </c>
      <c r="J12" s="26">
        <v>40.9312</v>
      </c>
      <c r="K12" s="60"/>
      <c r="L12" s="60"/>
      <c r="M12" s="60"/>
      <c r="N12" s="60"/>
      <c r="O12" s="61"/>
    </row>
    <row r="13" spans="1:15" ht="25.5" customHeight="1">
      <c r="A13" s="44" t="s">
        <v>19</v>
      </c>
      <c r="B13" s="5">
        <v>129.392</v>
      </c>
      <c r="C13" s="6">
        <v>361.964</v>
      </c>
      <c r="D13" s="7">
        <f t="shared" si="1"/>
        <v>46.835245887999996</v>
      </c>
      <c r="E13" s="17">
        <v>0</v>
      </c>
      <c r="F13" s="6">
        <v>0</v>
      </c>
      <c r="G13" s="24">
        <f t="shared" si="2"/>
        <v>0</v>
      </c>
      <c r="H13" s="6">
        <v>10.257</v>
      </c>
      <c r="I13" s="6">
        <f t="shared" si="0"/>
        <v>1617.94482</v>
      </c>
      <c r="J13" s="26">
        <v>16.59526</v>
      </c>
      <c r="K13" s="60"/>
      <c r="L13" s="60"/>
      <c r="M13" s="60"/>
      <c r="N13" s="60"/>
      <c r="O13" s="61"/>
    </row>
    <row r="14" spans="1:15" ht="25.5" customHeight="1">
      <c r="A14" s="44" t="s">
        <v>20</v>
      </c>
      <c r="B14" s="5">
        <v>129.392</v>
      </c>
      <c r="C14" s="6">
        <v>351.033</v>
      </c>
      <c r="D14" s="7">
        <f t="shared" si="1"/>
        <v>45.420861936</v>
      </c>
      <c r="E14" s="17">
        <v>0</v>
      </c>
      <c r="F14" s="6">
        <v>0</v>
      </c>
      <c r="G14" s="24">
        <f t="shared" si="2"/>
        <v>0</v>
      </c>
      <c r="H14" s="6">
        <v>4.181</v>
      </c>
      <c r="I14" s="6">
        <f t="shared" si="0"/>
        <v>1617.94547</v>
      </c>
      <c r="J14" s="26">
        <v>6.76463</v>
      </c>
      <c r="K14" s="60"/>
      <c r="L14" s="60"/>
      <c r="M14" s="60"/>
      <c r="N14" s="60"/>
      <c r="O14" s="61"/>
    </row>
    <row r="15" spans="1:15" ht="25.5" customHeight="1">
      <c r="A15" s="44" t="s">
        <v>21</v>
      </c>
      <c r="B15" s="5">
        <v>129.392</v>
      </c>
      <c r="C15" s="6">
        <v>381.171</v>
      </c>
      <c r="D15" s="7">
        <f t="shared" si="1"/>
        <v>49.320478032</v>
      </c>
      <c r="E15" s="17">
        <v>0</v>
      </c>
      <c r="F15" s="6">
        <v>0</v>
      </c>
      <c r="G15" s="24">
        <f t="shared" si="2"/>
        <v>0</v>
      </c>
      <c r="H15" s="6">
        <v>3.397</v>
      </c>
      <c r="I15" s="6">
        <f t="shared" si="0"/>
        <v>888.21313</v>
      </c>
      <c r="J15" s="26">
        <v>3.01726</v>
      </c>
      <c r="K15" s="60"/>
      <c r="L15" s="60"/>
      <c r="M15" s="60"/>
      <c r="N15" s="60"/>
      <c r="O15" s="61"/>
    </row>
    <row r="16" spans="1:10" ht="25.5" customHeight="1">
      <c r="A16" s="44" t="s">
        <v>22</v>
      </c>
      <c r="B16" s="5">
        <v>166.634</v>
      </c>
      <c r="C16" s="6">
        <v>375.945</v>
      </c>
      <c r="D16" s="7">
        <f t="shared" si="1"/>
        <v>62.645219129999994</v>
      </c>
      <c r="E16" s="17">
        <v>0</v>
      </c>
      <c r="F16" s="6">
        <v>0</v>
      </c>
      <c r="G16" s="24">
        <f t="shared" si="2"/>
        <v>0</v>
      </c>
      <c r="H16" s="6">
        <v>7.503</v>
      </c>
      <c r="I16" s="6">
        <f t="shared" si="0"/>
        <v>1673.88911</v>
      </c>
      <c r="J16" s="26">
        <v>12.55919</v>
      </c>
    </row>
    <row r="17" spans="1:15" ht="25.5" customHeight="1">
      <c r="A17" s="44" t="s">
        <v>23</v>
      </c>
      <c r="B17" s="5">
        <v>166.634</v>
      </c>
      <c r="C17" s="6">
        <v>398.237</v>
      </c>
      <c r="D17" s="7">
        <f t="shared" si="1"/>
        <v>66.35982425799999</v>
      </c>
      <c r="E17" s="17">
        <v>0</v>
      </c>
      <c r="F17" s="6">
        <v>0</v>
      </c>
      <c r="G17" s="24">
        <f t="shared" si="2"/>
        <v>0</v>
      </c>
      <c r="H17" s="6">
        <v>2.415</v>
      </c>
      <c r="I17" s="6">
        <f t="shared" si="0"/>
        <v>1739.11801</v>
      </c>
      <c r="J17" s="26">
        <v>4.19997</v>
      </c>
      <c r="K17" s="60"/>
      <c r="L17" s="60"/>
      <c r="M17" s="60"/>
      <c r="N17" s="60"/>
      <c r="O17" s="60"/>
    </row>
    <row r="18" spans="1:10" ht="25.5" customHeight="1">
      <c r="A18" s="44" t="s">
        <v>24</v>
      </c>
      <c r="B18" s="5">
        <v>166.634</v>
      </c>
      <c r="C18" s="6">
        <v>373.214</v>
      </c>
      <c r="D18" s="7">
        <f t="shared" si="1"/>
        <v>62.19014167599999</v>
      </c>
      <c r="E18" s="17">
        <v>0</v>
      </c>
      <c r="F18" s="6">
        <v>0</v>
      </c>
      <c r="G18" s="24">
        <f t="shared" si="2"/>
        <v>0</v>
      </c>
      <c r="H18" s="6">
        <v>2.417</v>
      </c>
      <c r="I18" s="6">
        <f t="shared" si="0"/>
        <v>1750.0331</v>
      </c>
      <c r="J18" s="26">
        <v>4.22983</v>
      </c>
    </row>
    <row r="19" spans="1:10" ht="25.5" customHeight="1">
      <c r="A19" s="44" t="s">
        <v>25</v>
      </c>
      <c r="B19" s="5">
        <v>166.634</v>
      </c>
      <c r="C19" s="6">
        <v>456.887</v>
      </c>
      <c r="D19" s="7">
        <f t="shared" si="1"/>
        <v>76.132908358</v>
      </c>
      <c r="E19" s="17">
        <v>0</v>
      </c>
      <c r="F19" s="6">
        <v>0</v>
      </c>
      <c r="G19" s="24">
        <f t="shared" si="2"/>
        <v>0</v>
      </c>
      <c r="H19" s="6">
        <v>22.89</v>
      </c>
      <c r="I19" s="6">
        <f t="shared" si="0"/>
        <v>1706.19747</v>
      </c>
      <c r="J19" s="26">
        <v>39.05486</v>
      </c>
    </row>
    <row r="20" spans="1:10" ht="25.5" customHeight="1">
      <c r="A20" s="44" t="s">
        <v>26</v>
      </c>
      <c r="B20" s="5">
        <v>166.634</v>
      </c>
      <c r="C20" s="6">
        <v>453.729</v>
      </c>
      <c r="D20" s="7">
        <f t="shared" si="1"/>
        <v>75.606678186</v>
      </c>
      <c r="E20" s="17">
        <v>0</v>
      </c>
      <c r="F20" s="6">
        <v>0</v>
      </c>
      <c r="G20" s="24">
        <f t="shared" si="2"/>
        <v>0</v>
      </c>
      <c r="H20" s="6">
        <v>6.352</v>
      </c>
      <c r="I20" s="6">
        <f t="shared" si="0"/>
        <v>1690.32588</v>
      </c>
      <c r="J20" s="26">
        <v>10.73695</v>
      </c>
    </row>
    <row r="21" spans="1:10" ht="25.5" customHeight="1" thickBot="1">
      <c r="A21" s="46" t="s">
        <v>27</v>
      </c>
      <c r="B21" s="11">
        <v>166.634</v>
      </c>
      <c r="C21" s="12">
        <v>496.613</v>
      </c>
      <c r="D21" s="13">
        <f>B21*C21/1000</f>
        <v>82.752610642</v>
      </c>
      <c r="E21" s="18">
        <v>0</v>
      </c>
      <c r="F21" s="12">
        <v>0</v>
      </c>
      <c r="G21" s="25">
        <f t="shared" si="2"/>
        <v>0</v>
      </c>
      <c r="H21" s="12">
        <v>31.98</v>
      </c>
      <c r="I21" s="12">
        <f t="shared" si="0"/>
        <v>1626.47655</v>
      </c>
      <c r="J21" s="27">
        <v>52.01472</v>
      </c>
    </row>
    <row r="22" spans="1:15" ht="25.5" customHeight="1" thickTop="1">
      <c r="A22" s="31" t="s">
        <v>13</v>
      </c>
      <c r="B22" s="58">
        <f>ROUND(D22*1000/C22,3)</f>
        <v>148.695</v>
      </c>
      <c r="C22" s="20">
        <f>SUM(C23:C34)</f>
        <v>32036.546</v>
      </c>
      <c r="D22" s="21">
        <f>SUM(D23:D34)</f>
        <v>4763.674792078</v>
      </c>
      <c r="E22" s="22">
        <f>SUM(E23:E34)</f>
        <v>0</v>
      </c>
      <c r="F22" s="16">
        <v>0</v>
      </c>
      <c r="G22" s="28">
        <f>SUM(G23:G34)</f>
        <v>0</v>
      </c>
      <c r="H22" s="23">
        <f>SUM(H23:H34)</f>
        <v>1308.68</v>
      </c>
      <c r="I22" s="16">
        <f>J22*1000/H22</f>
        <v>1695.6373903475258</v>
      </c>
      <c r="J22" s="29">
        <f>SUM(J23:J34)</f>
        <v>2219.04674</v>
      </c>
      <c r="K22" s="62"/>
      <c r="L22" s="62"/>
      <c r="M22" s="62"/>
      <c r="N22" s="62"/>
      <c r="O22" s="62"/>
    </row>
    <row r="23" spans="1:20" ht="25.5" customHeight="1">
      <c r="A23" s="44" t="s">
        <v>16</v>
      </c>
      <c r="B23" s="5">
        <v>129.392</v>
      </c>
      <c r="C23" s="6">
        <v>2623.703</v>
      </c>
      <c r="D23" s="7">
        <f aca="true" t="shared" si="3" ref="D23:D34">B23*C23/1000</f>
        <v>339.486178576</v>
      </c>
      <c r="E23" s="17">
        <v>0</v>
      </c>
      <c r="F23" s="6">
        <v>0</v>
      </c>
      <c r="G23" s="24">
        <f t="shared" si="2"/>
        <v>0</v>
      </c>
      <c r="H23" s="6">
        <v>62.42</v>
      </c>
      <c r="I23" s="6">
        <f aca="true" t="shared" si="4" ref="I23:I34">ROUND(J23*1000/H23,5)</f>
        <v>1871.66886</v>
      </c>
      <c r="J23" s="26">
        <v>116.82957</v>
      </c>
      <c r="K23" s="60"/>
      <c r="L23" s="60"/>
      <c r="M23" s="60"/>
      <c r="N23" s="60"/>
      <c r="O23" s="61"/>
      <c r="Q23" s="63"/>
      <c r="R23" s="63"/>
      <c r="S23" s="63"/>
      <c r="T23" s="63"/>
    </row>
    <row r="24" spans="1:20" ht="25.5" customHeight="1">
      <c r="A24" s="44" t="s">
        <v>17</v>
      </c>
      <c r="B24" s="5">
        <v>129.392</v>
      </c>
      <c r="C24" s="6">
        <v>2803.665</v>
      </c>
      <c r="D24" s="7">
        <f t="shared" si="3"/>
        <v>362.77182168</v>
      </c>
      <c r="E24" s="17">
        <v>0</v>
      </c>
      <c r="F24" s="6">
        <v>0</v>
      </c>
      <c r="G24" s="24">
        <f t="shared" si="2"/>
        <v>0</v>
      </c>
      <c r="H24" s="6">
        <v>68.539</v>
      </c>
      <c r="I24" s="6">
        <f t="shared" si="4"/>
        <v>1732.34626</v>
      </c>
      <c r="J24" s="26">
        <v>118.73328</v>
      </c>
      <c r="K24" s="60"/>
      <c r="L24" s="60"/>
      <c r="M24" s="60"/>
      <c r="N24" s="60"/>
      <c r="O24" s="61"/>
      <c r="Q24" s="63"/>
      <c r="R24" s="63"/>
      <c r="S24" s="63"/>
      <c r="T24" s="63"/>
    </row>
    <row r="25" spans="1:20" ht="25.5" customHeight="1">
      <c r="A25" s="44" t="s">
        <v>18</v>
      </c>
      <c r="B25" s="5">
        <v>129.392</v>
      </c>
      <c r="C25" s="6">
        <v>2668.297</v>
      </c>
      <c r="D25" s="7">
        <f t="shared" si="3"/>
        <v>345.256285424</v>
      </c>
      <c r="E25" s="17">
        <v>0</v>
      </c>
      <c r="F25" s="6">
        <v>0</v>
      </c>
      <c r="G25" s="24">
        <f t="shared" si="2"/>
        <v>0</v>
      </c>
      <c r="H25" s="59">
        <v>111.603</v>
      </c>
      <c r="I25" s="6">
        <f t="shared" si="4"/>
        <v>1790.17795</v>
      </c>
      <c r="J25" s="26">
        <v>199.78923</v>
      </c>
      <c r="K25" s="60"/>
      <c r="L25" s="60"/>
      <c r="M25" s="60"/>
      <c r="N25" s="60"/>
      <c r="O25" s="61"/>
      <c r="Q25" s="63"/>
      <c r="R25" s="63"/>
      <c r="S25" s="63"/>
      <c r="T25" s="63"/>
    </row>
    <row r="26" spans="1:20" ht="25.5" customHeight="1">
      <c r="A26" s="44" t="s">
        <v>19</v>
      </c>
      <c r="B26" s="5">
        <v>129.392</v>
      </c>
      <c r="C26" s="6">
        <v>2415.152</v>
      </c>
      <c r="D26" s="7">
        <f t="shared" si="3"/>
        <v>312.501347584</v>
      </c>
      <c r="E26" s="17">
        <v>0</v>
      </c>
      <c r="F26" s="6">
        <v>0</v>
      </c>
      <c r="G26" s="24">
        <f t="shared" si="2"/>
        <v>0</v>
      </c>
      <c r="H26" s="6">
        <v>83.136</v>
      </c>
      <c r="I26" s="6">
        <f t="shared" si="4"/>
        <v>1553.74146</v>
      </c>
      <c r="J26" s="26">
        <v>129.17185</v>
      </c>
      <c r="K26" s="60"/>
      <c r="L26" s="60"/>
      <c r="M26" s="60"/>
      <c r="N26" s="60"/>
      <c r="O26" s="61"/>
      <c r="Q26" s="63"/>
      <c r="R26" s="63"/>
      <c r="S26" s="63"/>
      <c r="T26" s="63"/>
    </row>
    <row r="27" spans="1:20" ht="25.5" customHeight="1">
      <c r="A27" s="44" t="s">
        <v>20</v>
      </c>
      <c r="B27" s="5">
        <v>129.392</v>
      </c>
      <c r="C27" s="6">
        <v>2423.183</v>
      </c>
      <c r="D27" s="7">
        <f t="shared" si="3"/>
        <v>313.54049473599997</v>
      </c>
      <c r="E27" s="17">
        <v>0</v>
      </c>
      <c r="F27" s="6">
        <v>0</v>
      </c>
      <c r="G27" s="24">
        <f t="shared" si="2"/>
        <v>0</v>
      </c>
      <c r="H27" s="6">
        <v>165.819</v>
      </c>
      <c r="I27" s="6">
        <f t="shared" si="4"/>
        <v>1515.769</v>
      </c>
      <c r="J27" s="26">
        <v>251.3433</v>
      </c>
      <c r="K27" s="60"/>
      <c r="L27" s="60"/>
      <c r="M27" s="60"/>
      <c r="N27" s="60"/>
      <c r="O27" s="61"/>
      <c r="Q27" s="63"/>
      <c r="R27" s="63"/>
      <c r="S27" s="63"/>
      <c r="T27" s="63"/>
    </row>
    <row r="28" spans="1:20" ht="25.5" customHeight="1">
      <c r="A28" s="44" t="s">
        <v>21</v>
      </c>
      <c r="B28" s="5">
        <v>129.392</v>
      </c>
      <c r="C28" s="6">
        <v>2497.583</v>
      </c>
      <c r="D28" s="7">
        <f t="shared" si="3"/>
        <v>323.167259536</v>
      </c>
      <c r="E28" s="17">
        <v>0</v>
      </c>
      <c r="F28" s="6">
        <v>0</v>
      </c>
      <c r="G28" s="24">
        <f t="shared" si="2"/>
        <v>0</v>
      </c>
      <c r="H28" s="6">
        <v>57.589</v>
      </c>
      <c r="I28" s="6">
        <f t="shared" si="4"/>
        <v>1490.16305</v>
      </c>
      <c r="J28" s="26">
        <v>85.817</v>
      </c>
      <c r="K28" s="60"/>
      <c r="L28" s="60"/>
      <c r="M28" s="60"/>
      <c r="N28" s="60"/>
      <c r="O28" s="61"/>
      <c r="Q28" s="63"/>
      <c r="R28" s="63"/>
      <c r="S28" s="63"/>
      <c r="T28" s="63"/>
    </row>
    <row r="29" spans="1:20" ht="25.5" customHeight="1">
      <c r="A29" s="44" t="s">
        <v>22</v>
      </c>
      <c r="B29" s="5">
        <v>166.634</v>
      </c>
      <c r="C29" s="6">
        <v>2623.026</v>
      </c>
      <c r="D29" s="7">
        <f t="shared" si="3"/>
        <v>437.0853144839999</v>
      </c>
      <c r="E29" s="17">
        <v>0</v>
      </c>
      <c r="F29" s="6">
        <v>0</v>
      </c>
      <c r="G29" s="24">
        <f t="shared" si="2"/>
        <v>0</v>
      </c>
      <c r="H29" s="6">
        <v>133.132</v>
      </c>
      <c r="I29" s="6">
        <f t="shared" si="4"/>
        <v>1750.68338</v>
      </c>
      <c r="J29" s="26">
        <v>233.07198</v>
      </c>
      <c r="Q29" s="63"/>
      <c r="R29" s="63"/>
      <c r="S29" s="63"/>
      <c r="T29" s="63"/>
    </row>
    <row r="30" spans="1:20" ht="25.5" customHeight="1">
      <c r="A30" s="44" t="s">
        <v>23</v>
      </c>
      <c r="B30" s="5">
        <v>166.634</v>
      </c>
      <c r="C30" s="6">
        <v>2481.251</v>
      </c>
      <c r="D30" s="7">
        <f t="shared" si="3"/>
        <v>413.460779134</v>
      </c>
      <c r="E30" s="17">
        <v>0</v>
      </c>
      <c r="F30" s="6">
        <v>0</v>
      </c>
      <c r="G30" s="24">
        <f t="shared" si="2"/>
        <v>0</v>
      </c>
      <c r="H30" s="6">
        <v>143.286</v>
      </c>
      <c r="I30" s="6">
        <f t="shared" si="4"/>
        <v>1818.41534</v>
      </c>
      <c r="J30" s="26">
        <v>260.55346</v>
      </c>
      <c r="Q30" s="63"/>
      <c r="R30" s="63"/>
      <c r="S30" s="63"/>
      <c r="T30" s="63"/>
    </row>
    <row r="31" spans="1:20" ht="25.5" customHeight="1">
      <c r="A31" s="44" t="s">
        <v>24</v>
      </c>
      <c r="B31" s="5">
        <v>166.634</v>
      </c>
      <c r="C31" s="6">
        <v>2616.403</v>
      </c>
      <c r="D31" s="7">
        <f t="shared" si="3"/>
        <v>435.9816975019999</v>
      </c>
      <c r="E31" s="17">
        <v>0</v>
      </c>
      <c r="F31" s="6">
        <v>0</v>
      </c>
      <c r="G31" s="24">
        <f t="shared" si="2"/>
        <v>0</v>
      </c>
      <c r="H31" s="6">
        <v>118.448</v>
      </c>
      <c r="I31" s="6">
        <f t="shared" si="4"/>
        <v>1781.30437</v>
      </c>
      <c r="J31" s="26">
        <v>210.99194</v>
      </c>
      <c r="Q31" s="63"/>
      <c r="R31" s="63"/>
      <c r="S31" s="63"/>
      <c r="T31" s="63"/>
    </row>
    <row r="32" spans="1:20" ht="25.5" customHeight="1">
      <c r="A32" s="44" t="s">
        <v>25</v>
      </c>
      <c r="B32" s="5">
        <v>166.634</v>
      </c>
      <c r="C32" s="6">
        <v>3048.655</v>
      </c>
      <c r="D32" s="7">
        <f t="shared" si="3"/>
        <v>508.00957727</v>
      </c>
      <c r="E32" s="17">
        <v>0</v>
      </c>
      <c r="F32" s="6">
        <v>0</v>
      </c>
      <c r="G32" s="24">
        <f>ROUND(E32*F32/1000,5)</f>
        <v>0</v>
      </c>
      <c r="H32" s="6">
        <v>71.231</v>
      </c>
      <c r="I32" s="6">
        <f t="shared" si="4"/>
        <v>1728.77076</v>
      </c>
      <c r="J32" s="26">
        <v>123.14207</v>
      </c>
      <c r="Q32" s="63"/>
      <c r="R32" s="63"/>
      <c r="S32" s="63"/>
      <c r="T32" s="63"/>
    </row>
    <row r="33" spans="1:20" ht="25.5" customHeight="1">
      <c r="A33" s="44" t="s">
        <v>26</v>
      </c>
      <c r="B33" s="5">
        <v>166.634</v>
      </c>
      <c r="C33" s="6">
        <v>2890.58</v>
      </c>
      <c r="D33" s="7">
        <f t="shared" si="3"/>
        <v>481.66890771999994</v>
      </c>
      <c r="E33" s="17">
        <v>0</v>
      </c>
      <c r="F33" s="6">
        <v>0</v>
      </c>
      <c r="G33" s="24">
        <f>ROUND(E33*F33/1000,5)</f>
        <v>0</v>
      </c>
      <c r="H33" s="6">
        <v>172.648</v>
      </c>
      <c r="I33" s="6">
        <f t="shared" si="4"/>
        <v>1690.16125</v>
      </c>
      <c r="J33" s="26">
        <v>291.80296</v>
      </c>
      <c r="Q33" s="63"/>
      <c r="R33" s="63"/>
      <c r="S33" s="63"/>
      <c r="T33" s="63"/>
    </row>
    <row r="34" spans="1:20" ht="25.5" customHeight="1" thickBot="1">
      <c r="A34" s="45" t="s">
        <v>27</v>
      </c>
      <c r="B34" s="32">
        <v>166.634</v>
      </c>
      <c r="C34" s="33">
        <v>2945.048</v>
      </c>
      <c r="D34" s="7">
        <f t="shared" si="3"/>
        <v>490.74512843199994</v>
      </c>
      <c r="E34" s="35">
        <v>0</v>
      </c>
      <c r="F34" s="33">
        <v>0</v>
      </c>
      <c r="G34" s="36">
        <f>ROUND(E34*F34/1000,5)</f>
        <v>0</v>
      </c>
      <c r="H34" s="33">
        <v>120.829</v>
      </c>
      <c r="I34" s="6">
        <f t="shared" si="4"/>
        <v>1637.02505</v>
      </c>
      <c r="J34" s="37">
        <v>197.8001</v>
      </c>
      <c r="Q34" s="63"/>
      <c r="R34" s="63"/>
      <c r="S34" s="63"/>
      <c r="T34" s="63"/>
    </row>
    <row r="35" spans="1:20" ht="25.5" customHeight="1" thickBot="1">
      <c r="A35" s="38" t="s">
        <v>4</v>
      </c>
      <c r="B35" s="39">
        <f>D35*1000/C35</f>
        <v>148.6983843280753</v>
      </c>
      <c r="C35" s="40">
        <f>C9+C22</f>
        <v>36958.83</v>
      </c>
      <c r="D35" s="41">
        <f>D9+D22</f>
        <v>5495.7183076559995</v>
      </c>
      <c r="E35" s="42">
        <f>E9+E22</f>
        <v>0</v>
      </c>
      <c r="F35" s="40">
        <v>0</v>
      </c>
      <c r="G35" s="40">
        <f>G9+G22</f>
        <v>0</v>
      </c>
      <c r="H35" s="40">
        <f>H9+H22</f>
        <v>1465.048</v>
      </c>
      <c r="I35" s="40">
        <f>J35*1000/H35</f>
        <v>1689.868011150488</v>
      </c>
      <c r="J35" s="41">
        <f>J9+J22</f>
        <v>2475.7377500000002</v>
      </c>
      <c r="Q35" s="64"/>
      <c r="R35" s="64"/>
      <c r="S35" s="64"/>
      <c r="T35" s="64"/>
    </row>
    <row r="36" spans="1:9" ht="13.5" customHeight="1">
      <c r="A36" s="47"/>
      <c r="B36" s="48"/>
      <c r="C36" s="48"/>
      <c r="D36" s="48"/>
      <c r="E36" s="48"/>
      <c r="F36" s="48"/>
      <c r="H36" s="49"/>
      <c r="I36" s="49"/>
    </row>
    <row r="37" spans="1:10" ht="12.75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40" spans="5:6" ht="12.75">
      <c r="E40" s="50"/>
      <c r="F40" s="50"/>
    </row>
  </sheetData>
  <sheetProtection/>
  <mergeCells count="12">
    <mergeCell ref="E5:J5"/>
    <mergeCell ref="B6:B7"/>
    <mergeCell ref="C6:C7"/>
    <mergeCell ref="D6:D7"/>
    <mergeCell ref="E6:G6"/>
    <mergeCell ref="H6:J6"/>
    <mergeCell ref="A37:J37"/>
    <mergeCell ref="A1:J1"/>
    <mergeCell ref="A2:J2"/>
    <mergeCell ref="A4:A8"/>
    <mergeCell ref="B4:J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2017-01-09T07:59:00Z</cp:lastPrinted>
  <dcterms:created xsi:type="dcterms:W3CDTF">2011-01-27T08:45:05Z</dcterms:created>
  <dcterms:modified xsi:type="dcterms:W3CDTF">2020-07-21T11:36:30Z</dcterms:modified>
  <cp:category/>
  <cp:version/>
  <cp:contentType/>
  <cp:contentStatus/>
</cp:coreProperties>
</file>