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</sheets>
  <definedNames>
    <definedName name="_xlnm.Print_Area" localSheetId="9">'2012'!$A$1:$L$53</definedName>
  </definedNames>
  <calcPr fullCalcOnLoad="1" refMode="R1C1"/>
</workbook>
</file>

<file path=xl/sharedStrings.xml><?xml version="1.0" encoding="utf-8"?>
<sst xmlns="http://schemas.openxmlformats.org/spreadsheetml/2006/main" count="2547" uniqueCount="190">
  <si>
    <t>№ п.п</t>
  </si>
  <si>
    <t>Наименование объекта</t>
  </si>
  <si>
    <t>ПС «Ииндустрия» 110/6кВ</t>
  </si>
  <si>
    <t>ТП 14/8  10/0,4кВ</t>
  </si>
  <si>
    <t>ТП 1/46  6/0,4кВ</t>
  </si>
  <si>
    <t>ТП 4/8 (Агропромэнерго) 6/0,4кВ</t>
  </si>
  <si>
    <t>ЦРП №13  10кВ</t>
  </si>
  <si>
    <t>ТП 13/1  10/0,4кВ</t>
  </si>
  <si>
    <t>ТП 1/23 (Химчистка)  6/0,4кВ</t>
  </si>
  <si>
    <t>ТП 12/15 10/0,4 кВ</t>
  </si>
  <si>
    <t>КТП 6/1  6/0,4кВ</t>
  </si>
  <si>
    <t>ТП «Европа»</t>
  </si>
  <si>
    <t>ВЛ 110кВ «Индустрия-1» (ф.№8) – ПС «Ииндустрия» 110/6кВ</t>
  </si>
  <si>
    <t>ВЛ 110кВ «Индустрия-2» (ф.№9) – ПС «Ииндустрия» 110/6кВ</t>
  </si>
  <si>
    <t>Трансформаторные подстанции</t>
  </si>
  <si>
    <t>Воздушные и кабельные линии</t>
  </si>
  <si>
    <t>КЛ-2 10кВ  ПС «Сапфир» (ф.№21) – ЦРП №13</t>
  </si>
  <si>
    <t>КЛ-1 10кВ  ПС «Сапфир» (ф.№4) – ЦРП №13</t>
  </si>
  <si>
    <t>Характеристика</t>
  </si>
  <si>
    <t>Присоединенная мощность, кВт</t>
  </si>
  <si>
    <t>Наличие точек подключения</t>
  </si>
  <si>
    <t>Тупиковая</t>
  </si>
  <si>
    <t>Проходная</t>
  </si>
  <si>
    <t>Марка КЛ, ВЛ</t>
  </si>
  <si>
    <t>Сечение КЛ, ВЛ</t>
  </si>
  <si>
    <t>Марка трансформатора</t>
  </si>
  <si>
    <t>Вид подстанции</t>
  </si>
  <si>
    <t>Мощность, кВт</t>
  </si>
  <si>
    <t>Длина, км</t>
  </si>
  <si>
    <t>ТДН-2х10000</t>
  </si>
  <si>
    <t>имеются</t>
  </si>
  <si>
    <t>нет</t>
  </si>
  <si>
    <t>ТМ-2х630</t>
  </si>
  <si>
    <t>ТМГ-2х630</t>
  </si>
  <si>
    <t>ТМ-2х250</t>
  </si>
  <si>
    <t>ТМ-1х160</t>
  </si>
  <si>
    <t>ТМ-1х315</t>
  </si>
  <si>
    <t>ТМ-2х1000</t>
  </si>
  <si>
    <t>3х70</t>
  </si>
  <si>
    <t>АС</t>
  </si>
  <si>
    <t>3х150</t>
  </si>
  <si>
    <t>ААБ</t>
  </si>
  <si>
    <t>3х120</t>
  </si>
  <si>
    <t>АСБл</t>
  </si>
  <si>
    <t>3х185</t>
  </si>
  <si>
    <t>ААБлУ</t>
  </si>
  <si>
    <t>3х50</t>
  </si>
  <si>
    <t>КЛ-1 10кВ  ТП14/3 (ф.№5) – ТП 14/8</t>
  </si>
  <si>
    <t>КЛ-2 10кВ  ТП14/3 (ф.№6) – ТП 14/8</t>
  </si>
  <si>
    <t>КЛ-1 6кВ  ПС №46 (ф.№1) – ТП 1/46</t>
  </si>
  <si>
    <t>КЛ-2 6кВ  ПС №46 (ф.№18) – ТП 1/46</t>
  </si>
  <si>
    <t>КЛ 6кВ «Агропромэнерго-1»  ТП 4/6 (ф.№4) – ТП 4/8</t>
  </si>
  <si>
    <t xml:space="preserve">КЛ 6кВ «Агропромэнерго-2»  ТП 4/6 (ф.№4) – ТП 4/8 </t>
  </si>
  <si>
    <t>КЛ  6кВ  ТП 1/3 (ф.№2) –  ТП 1/23</t>
  </si>
  <si>
    <t>КЛ-1 0,4кВ  ТП 9/12 (ф.№3) – Курская 76/2</t>
  </si>
  <si>
    <t>КЛ-2 0,4кВ  ТП 9/12 (ф.№12) – Курская 76/2</t>
  </si>
  <si>
    <t>КЛ-3 0,4кВ  ТП 9/12 (ф.№3) – Курская 76/2</t>
  </si>
  <si>
    <t>КЛ-4 0,4кВ  ТП 9/12  (ф.№12) – Курская 76/2</t>
  </si>
  <si>
    <t>КЛ-1 10кВ  ЦРП№13  (ф.№22) – ТП 13/1</t>
  </si>
  <si>
    <t>КЛ-2 10кВ  ЦРП№13  (ф.№15) – ТП 13/1</t>
  </si>
  <si>
    <t>КЛ-1 0,4кВ  ТП 12/5 (ф.№18) – Ленина 80/1</t>
  </si>
  <si>
    <t>КЛ-2 0,4кВ  ТП 12/5 (ф.№20) – Ленина 80/1</t>
  </si>
  <si>
    <t>КЛ-3 0,4кВ  ТП 12/5 (ф.№22) – Ленина 80/1</t>
  </si>
  <si>
    <t>КЛ-4 0,4кВ  ТП 12/5 (ф.№24) – Ленина 80/1</t>
  </si>
  <si>
    <t>КЛ-1 0,4кВ  ТП 22/2 (ШРС-0,4) – ГСК Мира 66</t>
  </si>
  <si>
    <t>КЛ  6кВ  ПС «Ииндустрия» –  ТП 6/1</t>
  </si>
  <si>
    <t>ААШВ</t>
  </si>
  <si>
    <t>АВВГ</t>
  </si>
  <si>
    <t>4х150</t>
  </si>
  <si>
    <t>ААШВу</t>
  </si>
  <si>
    <t>4х95</t>
  </si>
  <si>
    <t>4х35</t>
  </si>
  <si>
    <t>А</t>
  </si>
  <si>
    <t>кВт</t>
  </si>
  <si>
    <t>Пропускная способность</t>
  </si>
  <si>
    <t>Присоединенная мощность</t>
  </si>
  <si>
    <t>Резерв мощности</t>
  </si>
  <si>
    <t>Примечание</t>
  </si>
  <si>
    <t>без учета транзитной нагрузки</t>
  </si>
  <si>
    <t>КТП 15/1  10/0,4кВ</t>
  </si>
  <si>
    <t>ТМ-1х400</t>
  </si>
  <si>
    <t>СИП-3</t>
  </si>
  <si>
    <t>2200+4300+95+126</t>
  </si>
  <si>
    <t>необходима замена тр-ров</t>
  </si>
  <si>
    <t>необходима установка доп.оборудования в РУ-0,4кВ</t>
  </si>
  <si>
    <t>потребители II категории</t>
  </si>
  <si>
    <t>ТП 13/2  10/0,4кВ</t>
  </si>
  <si>
    <t xml:space="preserve"> кВт от самого ЦРП№13</t>
  </si>
  <si>
    <t>КЛ-1 10кВ  ЦРП№13  (ф.№20) – ТП 13/2</t>
  </si>
  <si>
    <t>КЛ-2 10кВ  ЦРП№13  (ф.№17) – ТП 13/2</t>
  </si>
  <si>
    <t>ТП 12/16 10/0,4 кВ</t>
  </si>
  <si>
    <t>КЛ-1 10кВ  ТП 12/12  (ф.№6) – ТП 12/16</t>
  </si>
  <si>
    <t>КЛ-2 10кВ  ТП 12/7 (ф.№6) – ТП 12/16</t>
  </si>
  <si>
    <t>Текущий резерв мощности с учетом категорийности потребителей, кВт</t>
  </si>
  <si>
    <t>Наличие объема свободной для тех.присоединения потребителей трансформаторной мощности</t>
  </si>
  <si>
    <t>ПС "Сапфир"  110/10/10кВ</t>
  </si>
  <si>
    <t>ТДН-2х25000</t>
  </si>
  <si>
    <t>4п*60кВт + 1п*100кВт + 6кВт (унистрой) + 15кВт (Бельмас) + 150 (Сунсин)</t>
  </si>
  <si>
    <t>ТП 13/3  10/0,4кВ</t>
  </si>
  <si>
    <t>ТМ-2х160</t>
  </si>
  <si>
    <t>КЛ-1 10кВ  ТП 13/1  (ф.№5) – ТП 13/3</t>
  </si>
  <si>
    <t>КЛ-2 10кВ  ТП 13/1  (ф.№6) – ТП 13/3</t>
  </si>
  <si>
    <t>286(црп)+3*100(дом)+30(храм)+48(ИП)+150(МСО Ник.15)</t>
  </si>
  <si>
    <t>ВЛЗ  10кВ  ПС «Сапфир» (ф.№16) – КТП 15/2</t>
  </si>
  <si>
    <r>
      <t xml:space="preserve">по состоянию на 31.12.2012г </t>
    </r>
    <r>
      <rPr>
        <b/>
        <sz val="8"/>
        <rFont val="Times New Roman"/>
        <family val="1"/>
      </rPr>
      <t>(по квартально нарастающим итогом)</t>
    </r>
  </si>
  <si>
    <t>с 01.06.2013 прекращена аренда</t>
  </si>
  <si>
    <t>Наименование лица и его контактные данные</t>
  </si>
  <si>
    <t>Объем планиркемой к перераспределению мощности, кВт</t>
  </si>
  <si>
    <t>Адрес центра питания</t>
  </si>
  <si>
    <t>Уровень напряжения, кВ</t>
  </si>
  <si>
    <t>Перераспределение максимальной мощности в пользу иных лиц</t>
  </si>
  <si>
    <t>10,  0,4</t>
  </si>
  <si>
    <t>6,  0,4</t>
  </si>
  <si>
    <t>-</t>
  </si>
  <si>
    <t>Наличие объема свободной для технологического присоединения потребителей трансформаторной мощности. Информация о перераспределяемой максимальной мощности потребителями в пользу иных лиц</t>
  </si>
  <si>
    <t>(3+3+3+4)*60+4*15+30</t>
  </si>
  <si>
    <t>286(црп)+3*100(дом)+30(храм)+48(ИП)+441(МСО Ник.4-5)+15(ИП ник.8)</t>
  </si>
  <si>
    <r>
      <t xml:space="preserve">по состоянию на 31.12.2013г </t>
    </r>
    <r>
      <rPr>
        <b/>
        <sz val="8"/>
        <rFont val="Times New Roman"/>
        <family val="1"/>
      </rPr>
      <t>(по квартально нарастающим итогом)</t>
    </r>
  </si>
  <si>
    <t>Заявок не поступало</t>
  </si>
  <si>
    <t>СИП-2</t>
  </si>
  <si>
    <t>4х70</t>
  </si>
  <si>
    <t>ВЛИ-0,4кВ №1   ТП 4/8 - РУ №1 (МРЭО)</t>
  </si>
  <si>
    <t>ВЛИ-0,4кВ №2   ТП 4/8 - РУ №2 (ССР)</t>
  </si>
  <si>
    <t>ВЛИ-0,4кВ №1  КТП 15/1 – «Городские Дачи», РУ №1</t>
  </si>
  <si>
    <t>ВЛИ-0,4кВ №2  КТП 15/1 – «Блок гаражей»</t>
  </si>
  <si>
    <t>2200+75+20+(4300+126+500)+375</t>
  </si>
  <si>
    <r>
      <t xml:space="preserve">по состоянию на 31.12.2014г </t>
    </r>
    <r>
      <rPr>
        <b/>
        <sz val="8"/>
        <rFont val="Times New Roman"/>
        <family val="1"/>
      </rPr>
      <t>(по квартально нарастающим итогом)</t>
    </r>
  </si>
  <si>
    <t>КТП 6/2   6/0,4кВ</t>
  </si>
  <si>
    <t>неоходима замена трансформатора</t>
  </si>
  <si>
    <t>2200+КТП 6/1+(4300+126+500)+КТП 6/2</t>
  </si>
  <si>
    <t>ТП 13/5 10/0,4кВ (аренда)</t>
  </si>
  <si>
    <t>ТМГ-2х1000</t>
  </si>
  <si>
    <t>ТМ-1х250</t>
  </si>
  <si>
    <t>ЦРП №1 6/0,4кВ (аренда)</t>
  </si>
  <si>
    <t>ТП 13/6 10/0,4кВ (аренда)</t>
  </si>
  <si>
    <t>ТП 13/7 10/0,4кВ (аренда)</t>
  </si>
  <si>
    <t>КТП-400 10/0,4кВ Синега (аренда)</t>
  </si>
  <si>
    <t>КТП-250 10/0,4кВ Синега (аренда)</t>
  </si>
  <si>
    <r>
      <t xml:space="preserve">потребители II категории   </t>
    </r>
    <r>
      <rPr>
        <sz val="10"/>
        <color indexed="22"/>
        <rFont val="Times New Roman"/>
        <family val="1"/>
      </rPr>
      <t>286(ник.8) + 588(ник.6) + 15(ИП ник.8)</t>
    </r>
  </si>
  <si>
    <t>3*100(Ник.9, 11, 13)+30(храм)+48(ИП)+441(МСО Ник.4-5)+2(ларек)</t>
  </si>
  <si>
    <t>4п*60кВт + 1п*100кВт + 6кВт (унистрой) + 15кВт (Бельмас) + 150 (Жукова 22/2) + 10 (магаз)</t>
  </si>
  <si>
    <t>Наличие объема свободной для технологического присоединения потребителей трансформаторной мощности по центрам питания до и выше 35 кВ.</t>
  </si>
  <si>
    <t>320 - ЦММ  200-ЗЖБИ</t>
  </si>
  <si>
    <t>(3+3+3+4)*60+4*15+30+2+20</t>
  </si>
  <si>
    <r>
      <t xml:space="preserve">по состоянию на 31.12.2015г </t>
    </r>
    <r>
      <rPr>
        <b/>
        <sz val="8"/>
        <rFont val="Times New Roman"/>
        <family val="1"/>
      </rPr>
      <t>(по квартально нарастающим итогом)</t>
    </r>
  </si>
  <si>
    <t>ТП 13/4 10/0,4кВ</t>
  </si>
  <si>
    <t>КЛ-1 10кВ  ЦРП№13  (ф.№20) – ТП 13/4</t>
  </si>
  <si>
    <t>КЛ-2 10кВ  ЦРП№13  (ф.№17) – ТП 13/4</t>
  </si>
  <si>
    <t>ВЛИ-0,4кВ №3  РУ №2 (ТП 4/8) – «Гаражи (ССР)»</t>
  </si>
  <si>
    <t>ВЛЗ  10кВ  ПС «Сапфир» (ф.№16) – КТП 15/1, КТП "Ледовый"</t>
  </si>
  <si>
    <t>КЛ-1 10кВ  ЦРП№13  (ф.№23) – ТП "Европа"</t>
  </si>
  <si>
    <t>КЛ-2 10кВ  ЦРП№13  (ф.№18) – ТП "Европа"</t>
  </si>
  <si>
    <t>4х25</t>
  </si>
  <si>
    <t>ВЛИ-0,4кВ №2   ТП 4/8 - РУ №2 (ССР) - «Гаражи (Швейка)»</t>
  </si>
  <si>
    <t>плюс 585,1 (МСО)</t>
  </si>
  <si>
    <t>ТП 12/14 10/0,4кВ (аренда)</t>
  </si>
  <si>
    <t>КЛ-1 10кВ  ЦРП№13  (ф.№19) – ТП 13/4</t>
  </si>
  <si>
    <t>КЛ-2 10кВ  ЦРП№13  (ф.№14) – ТП 13/4</t>
  </si>
  <si>
    <r>
      <t xml:space="preserve">по состоянию на 31.12.2016г </t>
    </r>
    <r>
      <rPr>
        <b/>
        <sz val="8"/>
        <rFont val="Times New Roman"/>
        <family val="1"/>
      </rPr>
      <t>(по квартально нарастающим итогом)</t>
    </r>
  </si>
  <si>
    <t>КТП-250 10/0,4кВ Синега (договор аренды расторгнут)</t>
  </si>
  <si>
    <t>КТП-400 10/0,4кВ Синега (договор аренды расторгнут)</t>
  </si>
  <si>
    <t>3*100(Ник.9, 11, 13)+30(храм)+48(ИП)+441(МСО Ник.4-5)+2*2(ларьки)</t>
  </si>
  <si>
    <t>КТП 15/2  10/0,4кВ</t>
  </si>
  <si>
    <t>ВЛИ-0,4кВ  ТП 22/2 (ШРС-0,4) – ГСК Мира 66</t>
  </si>
  <si>
    <t>ВЛЗ  10кВ  ПС «Сапфир» (ф.№16) – КТП 15/1, КТП 15/2, КТП "Синега", КТП 15/3, КТП "Ледовый"</t>
  </si>
  <si>
    <t>ВЛИ-0,4 от КТП 15/3 по ул.сентюрева +1,0км</t>
  </si>
  <si>
    <t>ВЛИ-10 А-44  +0,3км</t>
  </si>
  <si>
    <t>ВЛИ-0,4 от КТП 15/2 до блока гаражей +0,5 км</t>
  </si>
  <si>
    <t>КТП 15/3  10/0,4кВ</t>
  </si>
  <si>
    <t>ТМ-1х100</t>
  </si>
  <si>
    <t>ВЛИ-0,4кВ КТП 15/3 по ул.Сентюрева – «Блок гаражей»</t>
  </si>
  <si>
    <t>ВЛИ-0,4кВ №1  КТП 15/2 – «Гаражи» (ГК "Синега")</t>
  </si>
  <si>
    <r>
      <t xml:space="preserve">по состоянию на 31.12.2017г. </t>
    </r>
    <r>
      <rPr>
        <b/>
        <sz val="10"/>
        <rFont val="Times New Roman"/>
        <family val="1"/>
      </rPr>
      <t>(по квартально нарастающим итогом)</t>
    </r>
  </si>
  <si>
    <t>КТП 15/4  10/0,4кВ</t>
  </si>
  <si>
    <t>15/4 вли 300м</t>
  </si>
  <si>
    <t>ВЛИ-0,4кВ КТП 15/4  – «Гаражи» (ГК "Синега")</t>
  </si>
  <si>
    <t>ТП 13/5 10/0,4кВ</t>
  </si>
  <si>
    <t>ТП 13/6 10/0,4кВ</t>
  </si>
  <si>
    <t>ТП 13/7 10/0,4кВ</t>
  </si>
  <si>
    <t>ВЛИ-0,4кВ КТП 15/4  – ул.Мира «Гаражи» (ГК "Синега")</t>
  </si>
  <si>
    <t>неоходима замена трансформатора и строительство РУ-0,4кВ</t>
  </si>
  <si>
    <r>
      <t xml:space="preserve">по состоянию на 01.01.2019г. </t>
    </r>
    <r>
      <rPr>
        <b/>
        <sz val="10"/>
        <rFont val="Times New Roman"/>
        <family val="1"/>
      </rPr>
      <t>(по квартально нарастающим итогом)</t>
    </r>
  </si>
  <si>
    <t>2200+КТП 6/1+(4300+126+500+703)+КТП 6/2</t>
  </si>
  <si>
    <t>489,4-Ледовый, 320-ЦММ,  200-ЗЖБИ, 725-ЗЖБИ</t>
  </si>
  <si>
    <t>ВЛИ-0,4кВ №2  КТП 15/2 – по ул.Энтузиастов (ГК "Синега")</t>
  </si>
  <si>
    <r>
      <t xml:space="preserve">по состоянию на 31.12.2019г. </t>
    </r>
    <r>
      <rPr>
        <b/>
        <sz val="10"/>
        <rFont val="Times New Roman"/>
        <family val="1"/>
      </rPr>
      <t>(по квартально нарастающим итогом)</t>
    </r>
  </si>
  <si>
    <t>ВЛИ-0,4кВ  ТП 22/2 – ГСК Мира 66</t>
  </si>
  <si>
    <t>было 0,3 + 0,5 ввели</t>
  </si>
  <si>
    <r>
      <t xml:space="preserve">по состоянию на 31.12.2020г. </t>
    </r>
    <r>
      <rPr>
        <b/>
        <sz val="10"/>
        <rFont val="Times New Roman"/>
        <family val="1"/>
      </rPr>
      <t>(по квартально нарастающим итогом)</t>
    </r>
  </si>
  <si>
    <r>
      <t xml:space="preserve">по состоянию на 01.09.2020г. </t>
    </r>
    <r>
      <rPr>
        <b/>
        <sz val="10"/>
        <rFont val="Times New Roman"/>
        <family val="1"/>
      </rPr>
      <t>(по квартально нарастающим итогом)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</si>
</sst>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000"/>
    <numFmt numFmtId="196" formatCode="0.000000000"/>
    <numFmt numFmtId="197" formatCode="0.0000000"/>
    <numFmt numFmtId="198" formatCode="0.000000"/>
    <numFmt numFmtId="199" formatCode="0.00000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70" zoomScaleNormal="70" zoomScalePageLayoutView="0" workbookViewId="0" topLeftCell="A1">
      <selection activeCell="I64" sqref="I64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4" width="9.140625" style="1" customWidth="1"/>
    <col min="15" max="15" width="22.00390625" style="1" customWidth="1"/>
    <col min="16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5" ht="39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7126+703+F17+F18</f>
        <v>8299</v>
      </c>
      <c r="G6" s="34"/>
      <c r="H6" s="34">
        <f>E6-F6</f>
        <v>7701</v>
      </c>
      <c r="I6" s="34"/>
      <c r="J6" s="34" t="s">
        <v>30</v>
      </c>
      <c r="K6" s="34"/>
      <c r="L6" s="10" t="s">
        <v>182</v>
      </c>
      <c r="M6" s="4">
        <v>6</v>
      </c>
      <c r="N6" s="1">
        <v>20</v>
      </c>
      <c r="O6" s="1">
        <v>16000</v>
      </c>
    </row>
    <row r="7" spans="1:15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  <c r="N7" s="1">
        <v>1.26</v>
      </c>
      <c r="O7" s="23">
        <f>0.6*E7/0.85</f>
        <v>755.2941176470589</v>
      </c>
    </row>
    <row r="8" spans="1:15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823</v>
      </c>
      <c r="G8" s="34"/>
      <c r="H8" s="35">
        <f t="shared" si="0"/>
        <v>247</v>
      </c>
      <c r="I8" s="35"/>
      <c r="J8" s="34" t="s">
        <v>30</v>
      </c>
      <c r="K8" s="34"/>
      <c r="L8" s="10" t="s">
        <v>161</v>
      </c>
      <c r="M8" s="4">
        <v>0.4</v>
      </c>
      <c r="N8" s="1">
        <v>1.26</v>
      </c>
      <c r="O8" s="23">
        <f>0.6*E8/0.85</f>
        <v>755.2941176470589</v>
      </c>
    </row>
    <row r="9" spans="1:15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425</v>
      </c>
      <c r="G9" s="34"/>
      <c r="H9" s="34">
        <f t="shared" si="0"/>
        <v>0</v>
      </c>
      <c r="I9" s="34"/>
      <c r="J9" s="35" t="s">
        <v>31</v>
      </c>
      <c r="K9" s="35"/>
      <c r="L9" s="4"/>
      <c r="M9" s="4">
        <v>0.4</v>
      </c>
      <c r="N9" s="1">
        <v>0.5</v>
      </c>
      <c r="O9" s="23">
        <f>0.6*E9/0.85</f>
        <v>300</v>
      </c>
    </row>
    <row r="10" spans="1:15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F11+F12+F19+L10+F26+F27+F28+F29</f>
        <v>8513.223999999998</v>
      </c>
      <c r="G10" s="34"/>
      <c r="H10" s="35">
        <f t="shared" si="0"/>
        <v>-2643.2239999999983</v>
      </c>
      <c r="I10" s="35"/>
      <c r="J10" s="35" t="s">
        <v>31</v>
      </c>
      <c r="K10" s="35"/>
      <c r="L10" s="10">
        <v>1175.344</v>
      </c>
      <c r="M10" s="4" t="s">
        <v>111</v>
      </c>
      <c r="N10" s="1">
        <v>1.26</v>
      </c>
      <c r="O10" s="23">
        <v>5870</v>
      </c>
    </row>
    <row r="11" spans="1:15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796.6+80+30</f>
        <v>906.6</v>
      </c>
      <c r="G11" s="34"/>
      <c r="H11" s="34">
        <f t="shared" si="0"/>
        <v>163.39999999999998</v>
      </c>
      <c r="I11" s="34"/>
      <c r="J11" s="35" t="s">
        <v>31</v>
      </c>
      <c r="K11" s="35"/>
      <c r="L11" s="4"/>
      <c r="M11" s="4">
        <v>0.4</v>
      </c>
      <c r="N11" s="1">
        <v>1.26</v>
      </c>
      <c r="O11" s="23"/>
    </row>
    <row r="12" spans="1:15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  <c r="N12" s="1">
        <v>1.26</v>
      </c>
      <c r="O12" s="23"/>
    </row>
    <row r="13" spans="1:15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  <c r="N13" s="1">
        <v>0.32</v>
      </c>
      <c r="O13" s="23"/>
    </row>
    <row r="14" spans="1:15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  <c r="N14" s="1">
        <v>0.16</v>
      </c>
      <c r="O14" s="23">
        <f>0.6*E14/0.85</f>
        <v>95.29411764705883</v>
      </c>
    </row>
    <row r="15" spans="1:15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  <c r="N15" s="1">
        <v>1.26</v>
      </c>
      <c r="O15" s="23">
        <f>0.6*E15/0.85</f>
        <v>755.2941176470589</v>
      </c>
    </row>
    <row r="16" spans="1:15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  <c r="N16" s="1">
        <v>1.26</v>
      </c>
      <c r="O16" s="23">
        <f>0.6*E16/0.85</f>
        <v>755.2941176470589</v>
      </c>
    </row>
    <row r="17" spans="1:15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  <c r="N17" s="1">
        <v>0.315</v>
      </c>
      <c r="O17" s="23"/>
    </row>
    <row r="18" spans="1:15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  <c r="N18" s="1">
        <v>0.4</v>
      </c>
      <c r="O18" s="23"/>
    </row>
    <row r="19" spans="1:15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  <c r="N19" s="1">
        <v>2</v>
      </c>
      <c r="O19" s="23"/>
    </row>
    <row r="20" spans="1:15" ht="39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340</v>
      </c>
      <c r="G20" s="37"/>
      <c r="H20" s="38">
        <f>E20-F20</f>
        <v>0</v>
      </c>
      <c r="I20" s="38"/>
      <c r="J20" s="35" t="s">
        <v>31</v>
      </c>
      <c r="K20" s="35"/>
      <c r="L20" s="4" t="s">
        <v>180</v>
      </c>
      <c r="M20" s="4">
        <v>0.4</v>
      </c>
      <c r="N20" s="1">
        <v>0.4</v>
      </c>
      <c r="O20" s="23">
        <v>1800</v>
      </c>
    </row>
    <row r="21" spans="1:15" ht="26.25">
      <c r="A21" s="4">
        <v>16</v>
      </c>
      <c r="B21" s="3" t="s">
        <v>162</v>
      </c>
      <c r="C21" s="3" t="s">
        <v>21</v>
      </c>
      <c r="D21" s="4" t="s">
        <v>35</v>
      </c>
      <c r="E21" s="4">
        <v>150</v>
      </c>
      <c r="F21" s="36">
        <f>80+30+I67+I68</f>
        <v>187</v>
      </c>
      <c r="G21" s="37"/>
      <c r="H21" s="39">
        <f>E21-F21</f>
        <v>-37</v>
      </c>
      <c r="I21" s="39"/>
      <c r="J21" s="35" t="s">
        <v>31</v>
      </c>
      <c r="K21" s="35"/>
      <c r="L21" s="4" t="s">
        <v>128</v>
      </c>
      <c r="M21" s="4">
        <v>0.4</v>
      </c>
      <c r="N21" s="1">
        <v>0.16</v>
      </c>
      <c r="O21" s="23"/>
    </row>
    <row r="22" spans="1:15" ht="15">
      <c r="A22" s="4">
        <v>17</v>
      </c>
      <c r="B22" s="3" t="s">
        <v>168</v>
      </c>
      <c r="C22" s="3" t="s">
        <v>21</v>
      </c>
      <c r="D22" s="4" t="s">
        <v>169</v>
      </c>
      <c r="E22" s="4">
        <v>90</v>
      </c>
      <c r="F22" s="36">
        <f>I69</f>
        <v>0</v>
      </c>
      <c r="G22" s="37"/>
      <c r="H22" s="40">
        <f>E22-F22</f>
        <v>90</v>
      </c>
      <c r="I22" s="40"/>
      <c r="J22" s="34" t="s">
        <v>30</v>
      </c>
      <c r="K22" s="34"/>
      <c r="L22" s="4"/>
      <c r="M22" s="4">
        <v>0.4</v>
      </c>
      <c r="N22" s="1">
        <v>0.1</v>
      </c>
      <c r="O22" s="23"/>
    </row>
    <row r="23" spans="1:15" ht="26.25">
      <c r="A23" s="4">
        <v>17</v>
      </c>
      <c r="B23" s="3" t="s">
        <v>173</v>
      </c>
      <c r="C23" s="3" t="s">
        <v>21</v>
      </c>
      <c r="D23" s="4" t="s">
        <v>169</v>
      </c>
      <c r="E23" s="4">
        <v>90</v>
      </c>
      <c r="F23" s="36">
        <f>I70+I71</f>
        <v>154</v>
      </c>
      <c r="G23" s="37"/>
      <c r="H23" s="39">
        <f>E23-F23</f>
        <v>-64</v>
      </c>
      <c r="I23" s="39"/>
      <c r="J23" s="41" t="s">
        <v>31</v>
      </c>
      <c r="K23" s="41"/>
      <c r="L23" s="4" t="s">
        <v>128</v>
      </c>
      <c r="M23" s="4">
        <v>0.4</v>
      </c>
      <c r="N23" s="1">
        <v>0.1</v>
      </c>
      <c r="O23" s="23"/>
    </row>
    <row r="24" spans="1:15" ht="39">
      <c r="A24" s="4">
        <v>18</v>
      </c>
      <c r="B24" s="17" t="s">
        <v>133</v>
      </c>
      <c r="C24" s="3" t="s">
        <v>22</v>
      </c>
      <c r="D24" s="4" t="s">
        <v>33</v>
      </c>
      <c r="E24" s="4">
        <v>1070</v>
      </c>
      <c r="F24" s="42">
        <v>889</v>
      </c>
      <c r="G24" s="43"/>
      <c r="H24" s="38">
        <f aca="true" t="shared" si="1" ref="H24:H30">E24-F24</f>
        <v>181</v>
      </c>
      <c r="I24" s="38"/>
      <c r="J24" s="35" t="s">
        <v>31</v>
      </c>
      <c r="K24" s="35"/>
      <c r="L24" s="4" t="s">
        <v>138</v>
      </c>
      <c r="M24" s="4" t="s">
        <v>112</v>
      </c>
      <c r="N24" s="1">
        <v>1.26</v>
      </c>
      <c r="O24" s="23">
        <f>0.6*E24/0.85</f>
        <v>755.2941176470589</v>
      </c>
    </row>
    <row r="25" spans="1:15" ht="15">
      <c r="A25" s="4">
        <v>19</v>
      </c>
      <c r="B25" s="13" t="s">
        <v>155</v>
      </c>
      <c r="C25" s="3" t="s">
        <v>22</v>
      </c>
      <c r="D25" s="4" t="s">
        <v>33</v>
      </c>
      <c r="E25" s="4">
        <v>1070</v>
      </c>
      <c r="F25" s="42">
        <v>500</v>
      </c>
      <c r="G25" s="43"/>
      <c r="H25" s="44">
        <f>E25-F25</f>
        <v>570</v>
      </c>
      <c r="I25" s="45"/>
      <c r="J25" s="35" t="s">
        <v>31</v>
      </c>
      <c r="K25" s="35"/>
      <c r="L25" s="4" t="s">
        <v>85</v>
      </c>
      <c r="M25" s="4">
        <v>0.4</v>
      </c>
      <c r="N25" s="1">
        <v>1.26</v>
      </c>
      <c r="O25" s="23"/>
    </row>
    <row r="26" spans="1:15" ht="15">
      <c r="A26" s="4">
        <v>20</v>
      </c>
      <c r="B26" s="3" t="s">
        <v>145</v>
      </c>
      <c r="C26" s="3" t="s">
        <v>22</v>
      </c>
      <c r="D26" s="4" t="s">
        <v>131</v>
      </c>
      <c r="E26" s="4">
        <v>1700</v>
      </c>
      <c r="F26" s="42">
        <v>1197.5</v>
      </c>
      <c r="G26" s="43"/>
      <c r="H26" s="38">
        <f>E26-F26</f>
        <v>502.5</v>
      </c>
      <c r="I26" s="38"/>
      <c r="J26" s="36" t="s">
        <v>30</v>
      </c>
      <c r="K26" s="37"/>
      <c r="L26" s="4" t="s">
        <v>85</v>
      </c>
      <c r="M26" s="4">
        <v>0.4</v>
      </c>
      <c r="N26" s="1">
        <v>2</v>
      </c>
      <c r="O26" s="23"/>
    </row>
    <row r="27" spans="1:15" ht="15">
      <c r="A27" s="4">
        <v>21</v>
      </c>
      <c r="B27" s="3" t="s">
        <v>176</v>
      </c>
      <c r="C27" s="3" t="s">
        <v>22</v>
      </c>
      <c r="D27" s="4" t="s">
        <v>33</v>
      </c>
      <c r="E27" s="4">
        <v>1070</v>
      </c>
      <c r="F27" s="42">
        <v>793.4</v>
      </c>
      <c r="G27" s="43"/>
      <c r="H27" s="38">
        <f>E27-F27</f>
        <v>276.6</v>
      </c>
      <c r="I27" s="38"/>
      <c r="J27" s="35" t="s">
        <v>31</v>
      </c>
      <c r="K27" s="35"/>
      <c r="L27" s="4" t="s">
        <v>85</v>
      </c>
      <c r="M27" s="4">
        <v>0.4</v>
      </c>
      <c r="N27" s="1">
        <v>1.26</v>
      </c>
      <c r="O27" s="23"/>
    </row>
    <row r="28" spans="1:15" ht="15">
      <c r="A28" s="4">
        <v>22</v>
      </c>
      <c r="B28" s="3" t="s">
        <v>177</v>
      </c>
      <c r="C28" s="3" t="s">
        <v>22</v>
      </c>
      <c r="D28" s="4" t="s">
        <v>131</v>
      </c>
      <c r="E28" s="4">
        <v>1700</v>
      </c>
      <c r="F28" s="42">
        <v>1087.83</v>
      </c>
      <c r="G28" s="43"/>
      <c r="H28" s="38">
        <f>E28-F28</f>
        <v>612.1700000000001</v>
      </c>
      <c r="I28" s="38"/>
      <c r="J28" s="35" t="s">
        <v>31</v>
      </c>
      <c r="K28" s="35"/>
      <c r="L28" s="4" t="s">
        <v>85</v>
      </c>
      <c r="M28" s="4">
        <v>0.4</v>
      </c>
      <c r="N28" s="1">
        <v>2</v>
      </c>
      <c r="O28" s="23"/>
    </row>
    <row r="29" spans="1:15" ht="15">
      <c r="A29" s="4">
        <v>23</v>
      </c>
      <c r="B29" s="3" t="s">
        <v>178</v>
      </c>
      <c r="C29" s="3" t="s">
        <v>22</v>
      </c>
      <c r="D29" s="4" t="s">
        <v>33</v>
      </c>
      <c r="E29" s="4">
        <v>1070</v>
      </c>
      <c r="F29" s="42">
        <v>1013.97</v>
      </c>
      <c r="G29" s="43"/>
      <c r="H29" s="38">
        <f t="shared" si="1"/>
        <v>56.02999999999997</v>
      </c>
      <c r="I29" s="38"/>
      <c r="J29" s="35" t="s">
        <v>31</v>
      </c>
      <c r="K29" s="35"/>
      <c r="L29" s="4" t="s">
        <v>85</v>
      </c>
      <c r="M29" s="4">
        <v>0.4</v>
      </c>
      <c r="N29" s="1">
        <v>1.26</v>
      </c>
      <c r="O29" s="23"/>
    </row>
    <row r="30" spans="1:15" ht="15">
      <c r="A30" s="4">
        <v>25</v>
      </c>
      <c r="B30" s="13" t="s">
        <v>159</v>
      </c>
      <c r="C30" s="21" t="s">
        <v>21</v>
      </c>
      <c r="D30" s="25" t="s">
        <v>132</v>
      </c>
      <c r="E30" s="25">
        <v>210</v>
      </c>
      <c r="F30" s="46">
        <f>70+15+15</f>
        <v>100</v>
      </c>
      <c r="G30" s="47"/>
      <c r="H30" s="39">
        <f t="shared" si="1"/>
        <v>110</v>
      </c>
      <c r="I30" s="39"/>
      <c r="J30" s="48" t="s">
        <v>30</v>
      </c>
      <c r="K30" s="49"/>
      <c r="L30" s="25"/>
      <c r="M30" s="25">
        <v>0.4</v>
      </c>
      <c r="O30" s="23"/>
    </row>
    <row r="31" ht="15">
      <c r="M31" s="1"/>
    </row>
    <row r="32" spans="1:13" ht="17.25" customHeight="1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24.75" customHeight="1">
      <c r="A33" s="28" t="s">
        <v>0</v>
      </c>
      <c r="B33" s="28" t="s">
        <v>1</v>
      </c>
      <c r="C33" s="28" t="s">
        <v>18</v>
      </c>
      <c r="D33" s="28"/>
      <c r="E33" s="28"/>
      <c r="F33" s="28" t="s">
        <v>74</v>
      </c>
      <c r="G33" s="28"/>
      <c r="H33" s="28" t="s">
        <v>75</v>
      </c>
      <c r="I33" s="28"/>
      <c r="J33" s="28" t="s">
        <v>76</v>
      </c>
      <c r="K33" s="28"/>
      <c r="L33" s="28" t="s">
        <v>77</v>
      </c>
      <c r="M33" s="29" t="s">
        <v>109</v>
      </c>
    </row>
    <row r="34" spans="1:13" ht="43.5" customHeight="1">
      <c r="A34" s="28"/>
      <c r="B34" s="28"/>
      <c r="C34" s="5" t="s">
        <v>23</v>
      </c>
      <c r="D34" s="5" t="s">
        <v>24</v>
      </c>
      <c r="E34" s="5" t="s">
        <v>28</v>
      </c>
      <c r="F34" s="5" t="s">
        <v>72</v>
      </c>
      <c r="G34" s="5" t="s">
        <v>73</v>
      </c>
      <c r="H34" s="5" t="s">
        <v>72</v>
      </c>
      <c r="I34" s="5" t="s">
        <v>73</v>
      </c>
      <c r="J34" s="5" t="s">
        <v>72</v>
      </c>
      <c r="K34" s="5" t="s">
        <v>73</v>
      </c>
      <c r="L34" s="28"/>
      <c r="M34" s="30"/>
    </row>
    <row r="35" spans="1:13" ht="29.25" customHeight="1">
      <c r="A35" s="4">
        <v>1</v>
      </c>
      <c r="B35" s="3" t="s">
        <v>12</v>
      </c>
      <c r="C35" s="6" t="s">
        <v>39</v>
      </c>
      <c r="D35" s="4" t="s">
        <v>40</v>
      </c>
      <c r="E35" s="4">
        <v>10.5</v>
      </c>
      <c r="F35" s="4">
        <v>450</v>
      </c>
      <c r="G35" s="4">
        <v>16000</v>
      </c>
      <c r="H35" s="4">
        <f aca="true" t="shared" si="2" ref="H35:H60">ROUND(I35/(1.732*M35*0.85),0)</f>
        <v>51</v>
      </c>
      <c r="I35" s="4">
        <f>F6</f>
        <v>8299</v>
      </c>
      <c r="J35" s="4">
        <f>F35-H35</f>
        <v>399</v>
      </c>
      <c r="K35" s="4">
        <f>G35-I35</f>
        <v>7701</v>
      </c>
      <c r="L35" s="2"/>
      <c r="M35" s="4">
        <v>110</v>
      </c>
    </row>
    <row r="36" spans="1:13" ht="29.25" customHeight="1">
      <c r="A36" s="4">
        <v>2</v>
      </c>
      <c r="B36" s="3" t="s">
        <v>13</v>
      </c>
      <c r="C36" s="6" t="s">
        <v>39</v>
      </c>
      <c r="D36" s="4" t="s">
        <v>40</v>
      </c>
      <c r="E36" s="4">
        <v>10.5</v>
      </c>
      <c r="F36" s="4">
        <v>450</v>
      </c>
      <c r="G36" s="4">
        <v>16000</v>
      </c>
      <c r="H36" s="4">
        <f t="shared" si="2"/>
        <v>51</v>
      </c>
      <c r="I36" s="4">
        <f>F6</f>
        <v>8299</v>
      </c>
      <c r="J36" s="4">
        <f aca="true" t="shared" si="3" ref="J36:K64">F36-H36</f>
        <v>399</v>
      </c>
      <c r="K36" s="4">
        <f t="shared" si="3"/>
        <v>7701</v>
      </c>
      <c r="L36" s="2"/>
      <c r="M36" s="4">
        <v>110</v>
      </c>
    </row>
    <row r="37" spans="1:13" ht="15.75" customHeight="1">
      <c r="A37" s="4">
        <v>3</v>
      </c>
      <c r="B37" s="3" t="s">
        <v>47</v>
      </c>
      <c r="C37" s="6" t="s">
        <v>41</v>
      </c>
      <c r="D37" s="4" t="s">
        <v>42</v>
      </c>
      <c r="E37" s="4">
        <v>0.12</v>
      </c>
      <c r="F37" s="4">
        <v>240</v>
      </c>
      <c r="G37" s="4">
        <f aca="true" t="shared" si="4" ref="G37:G60">ROUND(1.732*M37*F37*0.85,0)</f>
        <v>3533</v>
      </c>
      <c r="H37" s="4">
        <f t="shared" si="2"/>
        <v>61</v>
      </c>
      <c r="I37" s="4">
        <f>F7</f>
        <v>892</v>
      </c>
      <c r="J37" s="4">
        <f t="shared" si="3"/>
        <v>179</v>
      </c>
      <c r="K37" s="4">
        <f t="shared" si="3"/>
        <v>2641</v>
      </c>
      <c r="L37" s="2"/>
      <c r="M37" s="4">
        <v>10</v>
      </c>
    </row>
    <row r="38" spans="1:13" ht="15.75" customHeight="1">
      <c r="A38" s="4">
        <v>4</v>
      </c>
      <c r="B38" s="3" t="s">
        <v>48</v>
      </c>
      <c r="C38" s="6" t="s">
        <v>41</v>
      </c>
      <c r="D38" s="4" t="s">
        <v>42</v>
      </c>
      <c r="E38" s="4">
        <v>0.12</v>
      </c>
      <c r="F38" s="4">
        <v>240</v>
      </c>
      <c r="G38" s="4">
        <f t="shared" si="4"/>
        <v>3533</v>
      </c>
      <c r="H38" s="4">
        <f t="shared" si="2"/>
        <v>61</v>
      </c>
      <c r="I38" s="4">
        <f>F7</f>
        <v>892</v>
      </c>
      <c r="J38" s="4">
        <f t="shared" si="3"/>
        <v>179</v>
      </c>
      <c r="K38" s="4">
        <f t="shared" si="3"/>
        <v>2641</v>
      </c>
      <c r="L38" s="2"/>
      <c r="M38" s="4">
        <v>10</v>
      </c>
    </row>
    <row r="39" spans="1:13" ht="15.75" customHeight="1">
      <c r="A39" s="4">
        <v>5</v>
      </c>
      <c r="B39" s="3" t="s">
        <v>49</v>
      </c>
      <c r="C39" s="6" t="s">
        <v>43</v>
      </c>
      <c r="D39" s="4" t="s">
        <v>44</v>
      </c>
      <c r="E39" s="4">
        <v>1.58</v>
      </c>
      <c r="F39" s="4">
        <v>340</v>
      </c>
      <c r="G39" s="4">
        <f t="shared" si="4"/>
        <v>3003</v>
      </c>
      <c r="H39" s="4">
        <f t="shared" si="2"/>
        <v>260</v>
      </c>
      <c r="I39" s="4">
        <f>F8+F24+585.1</f>
        <v>2297.1</v>
      </c>
      <c r="J39" s="4">
        <f t="shared" si="3"/>
        <v>80</v>
      </c>
      <c r="K39" s="4">
        <f t="shared" si="3"/>
        <v>705.9000000000001</v>
      </c>
      <c r="L39" s="10" t="s">
        <v>154</v>
      </c>
      <c r="M39" s="4">
        <v>6</v>
      </c>
    </row>
    <row r="40" spans="1:13" ht="15.75" customHeight="1">
      <c r="A40" s="4">
        <v>6</v>
      </c>
      <c r="B40" s="3" t="s">
        <v>50</v>
      </c>
      <c r="C40" s="6" t="s">
        <v>43</v>
      </c>
      <c r="D40" s="4" t="s">
        <v>44</v>
      </c>
      <c r="E40" s="4">
        <v>1.58</v>
      </c>
      <c r="F40" s="4">
        <v>340</v>
      </c>
      <c r="G40" s="4">
        <f t="shared" si="4"/>
        <v>3003</v>
      </c>
      <c r="H40" s="4">
        <f t="shared" si="2"/>
        <v>331</v>
      </c>
      <c r="I40" s="4">
        <f>F8+F24+585.1+623</f>
        <v>2920.1</v>
      </c>
      <c r="J40" s="4">
        <f t="shared" si="3"/>
        <v>9</v>
      </c>
      <c r="K40" s="4">
        <f>G40-I40</f>
        <v>82.90000000000009</v>
      </c>
      <c r="L40" s="2"/>
      <c r="M40" s="4">
        <v>6</v>
      </c>
    </row>
    <row r="41" spans="1:13" ht="15.75" customHeight="1">
      <c r="A41" s="4">
        <v>7</v>
      </c>
      <c r="B41" s="3" t="s">
        <v>51</v>
      </c>
      <c r="C41" s="6" t="s">
        <v>45</v>
      </c>
      <c r="D41" s="4" t="s">
        <v>38</v>
      </c>
      <c r="E41" s="4">
        <v>0.505</v>
      </c>
      <c r="F41" s="4">
        <v>190</v>
      </c>
      <c r="G41" s="4">
        <f t="shared" si="4"/>
        <v>1678</v>
      </c>
      <c r="H41" s="4">
        <f t="shared" si="2"/>
        <v>48</v>
      </c>
      <c r="I41" s="4">
        <f>F9</f>
        <v>425</v>
      </c>
      <c r="J41" s="4">
        <f t="shared" si="3"/>
        <v>142</v>
      </c>
      <c r="K41" s="4">
        <f t="shared" si="3"/>
        <v>1253</v>
      </c>
      <c r="L41" s="2"/>
      <c r="M41" s="4">
        <v>6</v>
      </c>
    </row>
    <row r="42" spans="1:13" ht="15.75" customHeight="1">
      <c r="A42" s="4">
        <v>8</v>
      </c>
      <c r="B42" s="3" t="s">
        <v>52</v>
      </c>
      <c r="C42" s="6" t="s">
        <v>45</v>
      </c>
      <c r="D42" s="4" t="s">
        <v>38</v>
      </c>
      <c r="E42" s="4">
        <v>0.505</v>
      </c>
      <c r="F42" s="4">
        <v>190</v>
      </c>
      <c r="G42" s="4">
        <f t="shared" si="4"/>
        <v>1678</v>
      </c>
      <c r="H42" s="4">
        <f t="shared" si="2"/>
        <v>48</v>
      </c>
      <c r="I42" s="4">
        <f>F9</f>
        <v>425</v>
      </c>
      <c r="J42" s="4">
        <f t="shared" si="3"/>
        <v>142</v>
      </c>
      <c r="K42" s="4">
        <f t="shared" si="3"/>
        <v>1253</v>
      </c>
      <c r="L42" s="2"/>
      <c r="M42" s="4">
        <v>6</v>
      </c>
    </row>
    <row r="43" spans="1:13" ht="15.75" customHeight="1">
      <c r="A43" s="4">
        <v>9</v>
      </c>
      <c r="B43" s="3" t="s">
        <v>17</v>
      </c>
      <c r="C43" s="6" t="s">
        <v>45</v>
      </c>
      <c r="D43" s="4" t="s">
        <v>44</v>
      </c>
      <c r="E43" s="4">
        <v>2.58</v>
      </c>
      <c r="F43" s="4">
        <v>310</v>
      </c>
      <c r="G43" s="4">
        <f>ROUND(1.732*M43*F43*0.85,0)</f>
        <v>4564</v>
      </c>
      <c r="H43" s="4">
        <f t="shared" si="2"/>
        <v>578</v>
      </c>
      <c r="I43" s="4">
        <f>F10</f>
        <v>8513.223999999998</v>
      </c>
      <c r="J43" s="12">
        <f t="shared" si="3"/>
        <v>-268</v>
      </c>
      <c r="K43" s="12">
        <f t="shared" si="3"/>
        <v>-3949.2239999999983</v>
      </c>
      <c r="L43" s="2"/>
      <c r="M43" s="4">
        <v>10</v>
      </c>
    </row>
    <row r="44" spans="1:13" ht="15.75" customHeight="1">
      <c r="A44" s="4">
        <v>10</v>
      </c>
      <c r="B44" s="3" t="s">
        <v>16</v>
      </c>
      <c r="C44" s="6" t="s">
        <v>45</v>
      </c>
      <c r="D44" s="4" t="s">
        <v>44</v>
      </c>
      <c r="E44" s="4">
        <v>2.58</v>
      </c>
      <c r="F44" s="4">
        <v>310</v>
      </c>
      <c r="G44" s="4">
        <f t="shared" si="4"/>
        <v>4564</v>
      </c>
      <c r="H44" s="4">
        <f t="shared" si="2"/>
        <v>578</v>
      </c>
      <c r="I44" s="4">
        <f>F10</f>
        <v>8513.223999999998</v>
      </c>
      <c r="J44" s="12">
        <f t="shared" si="3"/>
        <v>-268</v>
      </c>
      <c r="K44" s="12">
        <f t="shared" si="3"/>
        <v>-3949.2239999999983</v>
      </c>
      <c r="L44" s="2"/>
      <c r="M44" s="4">
        <v>10</v>
      </c>
    </row>
    <row r="45" spans="1:13" ht="30.75" customHeight="1">
      <c r="A45" s="4">
        <v>11</v>
      </c>
      <c r="B45" s="3" t="s">
        <v>164</v>
      </c>
      <c r="C45" s="6" t="s">
        <v>81</v>
      </c>
      <c r="D45" s="4" t="s">
        <v>38</v>
      </c>
      <c r="E45" s="11">
        <v>2.7</v>
      </c>
      <c r="F45" s="4">
        <v>310</v>
      </c>
      <c r="G45" s="4">
        <f t="shared" si="4"/>
        <v>4564</v>
      </c>
      <c r="H45" s="4">
        <f t="shared" si="2"/>
        <v>171</v>
      </c>
      <c r="I45" s="4">
        <f>F20+489.4+320+F30+200+F21+F22+F23+725</f>
        <v>2515.4</v>
      </c>
      <c r="J45" s="4">
        <f>F45-H45</f>
        <v>139</v>
      </c>
      <c r="K45" s="4">
        <f>G45-I45</f>
        <v>2048.6</v>
      </c>
      <c r="L45" s="4" t="s">
        <v>183</v>
      </c>
      <c r="M45" s="4">
        <v>10</v>
      </c>
    </row>
    <row r="46" spans="1:13" ht="15.75" customHeight="1">
      <c r="A46" s="4">
        <v>12</v>
      </c>
      <c r="B46" s="3" t="s">
        <v>53</v>
      </c>
      <c r="C46" s="6" t="s">
        <v>41</v>
      </c>
      <c r="D46" s="4" t="s">
        <v>46</v>
      </c>
      <c r="E46" s="4">
        <v>0.3</v>
      </c>
      <c r="F46" s="4">
        <v>155</v>
      </c>
      <c r="G46" s="4">
        <f t="shared" si="4"/>
        <v>1369</v>
      </c>
      <c r="H46" s="4">
        <f t="shared" si="2"/>
        <v>5</v>
      </c>
      <c r="I46" s="4">
        <f>F14</f>
        <v>40</v>
      </c>
      <c r="J46" s="4">
        <f t="shared" si="3"/>
        <v>150</v>
      </c>
      <c r="K46" s="4">
        <f t="shared" si="3"/>
        <v>1329</v>
      </c>
      <c r="L46" s="4" t="s">
        <v>78</v>
      </c>
      <c r="M46" s="4">
        <v>6</v>
      </c>
    </row>
    <row r="47" spans="1:13" ht="15.75" customHeight="1">
      <c r="A47" s="4">
        <v>13</v>
      </c>
      <c r="B47" s="3" t="s">
        <v>65</v>
      </c>
      <c r="C47" s="6" t="s">
        <v>66</v>
      </c>
      <c r="D47" s="4" t="s">
        <v>42</v>
      </c>
      <c r="E47" s="4">
        <v>0.04</v>
      </c>
      <c r="F47" s="4">
        <v>260</v>
      </c>
      <c r="G47" s="4">
        <f t="shared" si="4"/>
        <v>2297</v>
      </c>
      <c r="H47" s="4">
        <f t="shared" si="2"/>
        <v>11</v>
      </c>
      <c r="I47" s="4">
        <f>F17</f>
        <v>95</v>
      </c>
      <c r="J47" s="4">
        <f t="shared" si="3"/>
        <v>249</v>
      </c>
      <c r="K47" s="4">
        <f t="shared" si="3"/>
        <v>2202</v>
      </c>
      <c r="L47" s="2"/>
      <c r="M47" s="4">
        <v>6</v>
      </c>
    </row>
    <row r="48" spans="1:13" ht="15.75" customHeight="1">
      <c r="A48" s="4">
        <v>14</v>
      </c>
      <c r="B48" s="3" t="s">
        <v>58</v>
      </c>
      <c r="C48" s="6" t="s">
        <v>43</v>
      </c>
      <c r="D48" s="4" t="s">
        <v>44</v>
      </c>
      <c r="E48" s="4">
        <v>0.01</v>
      </c>
      <c r="F48" s="4">
        <v>310</v>
      </c>
      <c r="G48" s="4">
        <f t="shared" si="4"/>
        <v>4564</v>
      </c>
      <c r="H48" s="4">
        <f>ROUND(I48/(1.732*M48*0.85),0)</f>
        <v>78</v>
      </c>
      <c r="I48" s="4">
        <f>F11+F13</f>
        <v>1144.6</v>
      </c>
      <c r="J48" s="4">
        <f t="shared" si="3"/>
        <v>232</v>
      </c>
      <c r="K48" s="4">
        <f t="shared" si="3"/>
        <v>3419.4</v>
      </c>
      <c r="L48" s="4" t="s">
        <v>78</v>
      </c>
      <c r="M48" s="4">
        <v>10</v>
      </c>
    </row>
    <row r="49" spans="1:13" ht="15.75" customHeight="1">
      <c r="A49" s="4">
        <v>15</v>
      </c>
      <c r="B49" s="3" t="s">
        <v>59</v>
      </c>
      <c r="C49" s="6" t="s">
        <v>43</v>
      </c>
      <c r="D49" s="4" t="s">
        <v>44</v>
      </c>
      <c r="E49" s="4">
        <v>0.01</v>
      </c>
      <c r="F49" s="4">
        <v>310</v>
      </c>
      <c r="G49" s="4">
        <f t="shared" si="4"/>
        <v>4564</v>
      </c>
      <c r="H49" s="4">
        <f t="shared" si="2"/>
        <v>78</v>
      </c>
      <c r="I49" s="4">
        <f>F11+F13</f>
        <v>1144.6</v>
      </c>
      <c r="J49" s="4">
        <f t="shared" si="3"/>
        <v>232</v>
      </c>
      <c r="K49" s="4">
        <f t="shared" si="3"/>
        <v>3419.4</v>
      </c>
      <c r="L49" s="4" t="s">
        <v>78</v>
      </c>
      <c r="M49" s="4">
        <v>10</v>
      </c>
    </row>
    <row r="50" spans="1:13" ht="15.75" customHeight="1">
      <c r="A50" s="4">
        <v>16</v>
      </c>
      <c r="B50" s="3" t="s">
        <v>88</v>
      </c>
      <c r="C50" s="6" t="s">
        <v>43</v>
      </c>
      <c r="D50" s="4" t="s">
        <v>44</v>
      </c>
      <c r="E50" s="4">
        <v>0.12</v>
      </c>
      <c r="F50" s="4">
        <v>310</v>
      </c>
      <c r="G50" s="4">
        <f t="shared" si="4"/>
        <v>4564</v>
      </c>
      <c r="H50" s="4">
        <f t="shared" si="2"/>
        <v>222</v>
      </c>
      <c r="I50" s="4">
        <f>F12+F28+F29</f>
        <v>3270.38</v>
      </c>
      <c r="J50" s="4">
        <f t="shared" si="3"/>
        <v>88</v>
      </c>
      <c r="K50" s="4">
        <f t="shared" si="3"/>
        <v>1293.62</v>
      </c>
      <c r="L50" s="4"/>
      <c r="M50" s="4">
        <v>10</v>
      </c>
    </row>
    <row r="51" spans="1:13" ht="15.75" customHeight="1">
      <c r="A51" s="4">
        <v>17</v>
      </c>
      <c r="B51" s="3" t="s">
        <v>89</v>
      </c>
      <c r="C51" s="6" t="s">
        <v>43</v>
      </c>
      <c r="D51" s="4" t="s">
        <v>44</v>
      </c>
      <c r="E51" s="4">
        <v>0.12</v>
      </c>
      <c r="F51" s="4">
        <v>310</v>
      </c>
      <c r="G51" s="4">
        <f t="shared" si="4"/>
        <v>4564</v>
      </c>
      <c r="H51" s="4">
        <f t="shared" si="2"/>
        <v>222</v>
      </c>
      <c r="I51" s="4">
        <f>F12+F28+F29</f>
        <v>3270.38</v>
      </c>
      <c r="J51" s="4">
        <f t="shared" si="3"/>
        <v>88</v>
      </c>
      <c r="K51" s="4">
        <f t="shared" si="3"/>
        <v>1293.62</v>
      </c>
      <c r="L51" s="4"/>
      <c r="M51" s="4">
        <v>10</v>
      </c>
    </row>
    <row r="52" spans="1:13" ht="15.75" customHeight="1">
      <c r="A52" s="4">
        <v>18</v>
      </c>
      <c r="B52" s="3" t="s">
        <v>100</v>
      </c>
      <c r="C52" s="6" t="s">
        <v>43</v>
      </c>
      <c r="D52" s="4" t="s">
        <v>38</v>
      </c>
      <c r="E52" s="4">
        <v>0.495</v>
      </c>
      <c r="F52" s="4">
        <v>190</v>
      </c>
      <c r="G52" s="4">
        <f t="shared" si="4"/>
        <v>2797</v>
      </c>
      <c r="H52" s="4">
        <f t="shared" si="2"/>
        <v>16</v>
      </c>
      <c r="I52" s="4">
        <f>F13</f>
        <v>238</v>
      </c>
      <c r="J52" s="4">
        <f t="shared" si="3"/>
        <v>174</v>
      </c>
      <c r="K52" s="4">
        <f t="shared" si="3"/>
        <v>2559</v>
      </c>
      <c r="L52" s="4"/>
      <c r="M52" s="4">
        <v>10</v>
      </c>
    </row>
    <row r="53" spans="1:13" ht="15.75" customHeight="1">
      <c r="A53" s="4">
        <v>19</v>
      </c>
      <c r="B53" s="3" t="s">
        <v>101</v>
      </c>
      <c r="C53" s="6" t="s">
        <v>43</v>
      </c>
      <c r="D53" s="4" t="s">
        <v>38</v>
      </c>
      <c r="E53" s="4">
        <v>0.495</v>
      </c>
      <c r="F53" s="4">
        <v>190</v>
      </c>
      <c r="G53" s="4">
        <f t="shared" si="4"/>
        <v>2797</v>
      </c>
      <c r="H53" s="4">
        <f t="shared" si="2"/>
        <v>16</v>
      </c>
      <c r="I53" s="4">
        <f>F13</f>
        <v>238</v>
      </c>
      <c r="J53" s="4">
        <f t="shared" si="3"/>
        <v>174</v>
      </c>
      <c r="K53" s="4">
        <f t="shared" si="3"/>
        <v>2559</v>
      </c>
      <c r="L53" s="4"/>
      <c r="M53" s="4">
        <v>10</v>
      </c>
    </row>
    <row r="54" spans="1:13" ht="15.75" customHeight="1">
      <c r="A54" s="4">
        <v>20</v>
      </c>
      <c r="B54" s="3" t="s">
        <v>156</v>
      </c>
      <c r="C54" s="6" t="s">
        <v>43</v>
      </c>
      <c r="D54" s="4" t="s">
        <v>44</v>
      </c>
      <c r="E54" s="4">
        <v>0.2</v>
      </c>
      <c r="F54" s="4">
        <v>310</v>
      </c>
      <c r="G54" s="4">
        <f>ROUND(1.732*M54*F54*0.85,0)</f>
        <v>4564</v>
      </c>
      <c r="H54" s="4">
        <f>ROUND(I54/(1.732*M54*0.85),0)</f>
        <v>135</v>
      </c>
      <c r="I54" s="9">
        <f>F26+F27</f>
        <v>1990.9</v>
      </c>
      <c r="J54" s="4">
        <f t="shared" si="3"/>
        <v>175</v>
      </c>
      <c r="K54" s="4">
        <f t="shared" si="3"/>
        <v>2573.1</v>
      </c>
      <c r="L54" s="4"/>
      <c r="M54" s="4">
        <v>10</v>
      </c>
    </row>
    <row r="55" spans="1:13" ht="15.75" customHeight="1">
      <c r="A55" s="4">
        <v>21</v>
      </c>
      <c r="B55" s="3" t="s">
        <v>157</v>
      </c>
      <c r="C55" s="6" t="s">
        <v>43</v>
      </c>
      <c r="D55" s="4" t="s">
        <v>44</v>
      </c>
      <c r="E55" s="4">
        <v>0.2</v>
      </c>
      <c r="F55" s="4">
        <v>310</v>
      </c>
      <c r="G55" s="4">
        <f>ROUND(1.732*M55*F55*0.85,0)</f>
        <v>4564</v>
      </c>
      <c r="H55" s="4">
        <f>ROUND(I55/(1.732*M55*0.85),0)</f>
        <v>135</v>
      </c>
      <c r="I55" s="9">
        <f>F26+F27</f>
        <v>1990.9</v>
      </c>
      <c r="J55" s="4">
        <f t="shared" si="3"/>
        <v>175</v>
      </c>
      <c r="K55" s="4">
        <f t="shared" si="3"/>
        <v>2573.1</v>
      </c>
      <c r="L55" s="4"/>
      <c r="M55" s="4">
        <v>10</v>
      </c>
    </row>
    <row r="56" spans="1:13" ht="15.75" customHeight="1">
      <c r="A56" s="4">
        <v>22</v>
      </c>
      <c r="B56" s="3" t="s">
        <v>150</v>
      </c>
      <c r="C56" s="6" t="s">
        <v>66</v>
      </c>
      <c r="D56" s="4" t="s">
        <v>42</v>
      </c>
      <c r="E56" s="4">
        <v>0.273</v>
      </c>
      <c r="F56" s="9">
        <v>260</v>
      </c>
      <c r="G56" s="4">
        <f>ROUND(1.732*M56*F56*0.85,0)</f>
        <v>3828</v>
      </c>
      <c r="H56" s="4">
        <f>ROUND(I56/(1.732*M56*0.85),0)</f>
        <v>79</v>
      </c>
      <c r="I56" s="9">
        <f>F19</f>
        <v>1170</v>
      </c>
      <c r="J56" s="4">
        <f>F56-H56</f>
        <v>181</v>
      </c>
      <c r="K56" s="4">
        <f>G56-I56</f>
        <v>2658</v>
      </c>
      <c r="L56" s="4"/>
      <c r="M56" s="4">
        <v>10</v>
      </c>
    </row>
    <row r="57" spans="1:13" ht="15.75" customHeight="1">
      <c r="A57" s="4">
        <v>23</v>
      </c>
      <c r="B57" s="3" t="s">
        <v>151</v>
      </c>
      <c r="C57" s="6" t="s">
        <v>66</v>
      </c>
      <c r="D57" s="4" t="s">
        <v>42</v>
      </c>
      <c r="E57" s="4">
        <v>0.273</v>
      </c>
      <c r="F57" s="9">
        <v>260</v>
      </c>
      <c r="G57" s="4">
        <f>ROUND(1.732*M57*F57*0.85,0)</f>
        <v>3828</v>
      </c>
      <c r="H57" s="4">
        <f>ROUND(I57/(1.732*M57*0.85),0)</f>
        <v>79</v>
      </c>
      <c r="I57" s="9">
        <f>F19</f>
        <v>1170</v>
      </c>
      <c r="J57" s="4">
        <f>F57-H57</f>
        <v>181</v>
      </c>
      <c r="K57" s="4">
        <f>G57-I57</f>
        <v>2658</v>
      </c>
      <c r="L57" s="4"/>
      <c r="M57" s="4">
        <v>10</v>
      </c>
    </row>
    <row r="58" spans="1:13" ht="15.75" customHeight="1">
      <c r="A58" s="4">
        <v>24</v>
      </c>
      <c r="B58" s="3" t="s">
        <v>91</v>
      </c>
      <c r="C58" s="6" t="s">
        <v>43</v>
      </c>
      <c r="D58" s="4" t="s">
        <v>42</v>
      </c>
      <c r="E58" s="4">
        <v>0.5</v>
      </c>
      <c r="F58" s="9">
        <v>260</v>
      </c>
      <c r="G58" s="4">
        <f t="shared" si="4"/>
        <v>3828</v>
      </c>
      <c r="H58" s="4">
        <f t="shared" si="2"/>
        <v>44</v>
      </c>
      <c r="I58" s="9">
        <f>F16</f>
        <v>641</v>
      </c>
      <c r="J58" s="4">
        <f t="shared" si="3"/>
        <v>216</v>
      </c>
      <c r="K58" s="4">
        <f t="shared" si="3"/>
        <v>3187</v>
      </c>
      <c r="L58" s="4" t="s">
        <v>78</v>
      </c>
      <c r="M58" s="4">
        <v>10</v>
      </c>
    </row>
    <row r="59" spans="1:13" ht="15.75" customHeight="1">
      <c r="A59" s="4">
        <v>25</v>
      </c>
      <c r="B59" s="3" t="s">
        <v>92</v>
      </c>
      <c r="C59" s="6" t="s">
        <v>43</v>
      </c>
      <c r="D59" s="4" t="s">
        <v>42</v>
      </c>
      <c r="E59" s="4">
        <v>0.5</v>
      </c>
      <c r="F59" s="9">
        <v>260</v>
      </c>
      <c r="G59" s="4">
        <f t="shared" si="4"/>
        <v>3828</v>
      </c>
      <c r="H59" s="4">
        <f t="shared" si="2"/>
        <v>44</v>
      </c>
      <c r="I59" s="9">
        <f>F16</f>
        <v>641</v>
      </c>
      <c r="J59" s="4">
        <f t="shared" si="3"/>
        <v>216</v>
      </c>
      <c r="K59" s="4">
        <f t="shared" si="3"/>
        <v>3187</v>
      </c>
      <c r="L59" s="4" t="s">
        <v>78</v>
      </c>
      <c r="M59" s="4">
        <v>10</v>
      </c>
    </row>
    <row r="60" spans="1:13" ht="15.75" customHeight="1">
      <c r="A60" s="4">
        <v>26</v>
      </c>
      <c r="B60" s="3" t="s">
        <v>54</v>
      </c>
      <c r="C60" s="6" t="s">
        <v>67</v>
      </c>
      <c r="D60" s="4" t="s">
        <v>68</v>
      </c>
      <c r="E60" s="4">
        <v>0.22</v>
      </c>
      <c r="F60" s="29">
        <v>308.2</v>
      </c>
      <c r="G60" s="29">
        <f t="shared" si="4"/>
        <v>181</v>
      </c>
      <c r="H60" s="29">
        <f t="shared" si="2"/>
        <v>306</v>
      </c>
      <c r="I60" s="29">
        <v>180</v>
      </c>
      <c r="J60" s="29">
        <f t="shared" si="3"/>
        <v>2.1999999999999886</v>
      </c>
      <c r="K60" s="29">
        <f t="shared" si="3"/>
        <v>1</v>
      </c>
      <c r="L60" s="4"/>
      <c r="M60" s="29">
        <v>0.4</v>
      </c>
    </row>
    <row r="61" spans="1:13" ht="15.75" customHeight="1">
      <c r="A61" s="4">
        <v>27</v>
      </c>
      <c r="B61" s="3" t="s">
        <v>55</v>
      </c>
      <c r="C61" s="6" t="s">
        <v>67</v>
      </c>
      <c r="D61" s="4" t="s">
        <v>68</v>
      </c>
      <c r="E61" s="4">
        <v>0.22</v>
      </c>
      <c r="F61" s="30"/>
      <c r="G61" s="30"/>
      <c r="H61" s="30"/>
      <c r="I61" s="30"/>
      <c r="J61" s="30"/>
      <c r="K61" s="30"/>
      <c r="L61" s="4"/>
      <c r="M61" s="30"/>
    </row>
    <row r="62" spans="1:13" ht="15.75" customHeight="1">
      <c r="A62" s="4">
        <v>28</v>
      </c>
      <c r="B62" s="3" t="s">
        <v>56</v>
      </c>
      <c r="C62" s="6" t="s">
        <v>67</v>
      </c>
      <c r="D62" s="4" t="s">
        <v>68</v>
      </c>
      <c r="E62" s="4">
        <v>0.31</v>
      </c>
      <c r="F62" s="29">
        <v>308.2</v>
      </c>
      <c r="G62" s="29">
        <f>ROUND(1.732*M62*F62*0.85,0)</f>
        <v>181</v>
      </c>
      <c r="H62" s="29">
        <f>ROUND(I62/(1.732*M62*0.85),0)</f>
        <v>306</v>
      </c>
      <c r="I62" s="29">
        <v>180</v>
      </c>
      <c r="J62" s="29">
        <f>F62-H62</f>
        <v>2.1999999999999886</v>
      </c>
      <c r="K62" s="29">
        <f>G62-I62</f>
        <v>1</v>
      </c>
      <c r="L62" s="4"/>
      <c r="M62" s="29">
        <v>0.4</v>
      </c>
    </row>
    <row r="63" spans="1:13" ht="15.75" customHeight="1">
      <c r="A63" s="4">
        <v>29</v>
      </c>
      <c r="B63" s="3" t="s">
        <v>57</v>
      </c>
      <c r="C63" s="6" t="s">
        <v>67</v>
      </c>
      <c r="D63" s="4" t="s">
        <v>68</v>
      </c>
      <c r="E63" s="4">
        <v>0.31</v>
      </c>
      <c r="F63" s="30"/>
      <c r="G63" s="30"/>
      <c r="H63" s="30"/>
      <c r="I63" s="30"/>
      <c r="J63" s="30"/>
      <c r="K63" s="30"/>
      <c r="L63" s="4"/>
      <c r="M63" s="30"/>
    </row>
    <row r="64" spans="1:15" ht="15.75" customHeight="1">
      <c r="A64" s="4">
        <v>30</v>
      </c>
      <c r="B64" s="3" t="s">
        <v>186</v>
      </c>
      <c r="C64" s="6" t="s">
        <v>119</v>
      </c>
      <c r="D64" s="4" t="s">
        <v>120</v>
      </c>
      <c r="E64" s="4">
        <v>0.8</v>
      </c>
      <c r="F64" s="4">
        <v>210</v>
      </c>
      <c r="G64" s="4">
        <f aca="true" t="shared" si="5" ref="G64:G74">ROUND(1.732*M64*F64*0.85,0)</f>
        <v>124</v>
      </c>
      <c r="H64" s="4">
        <f aca="true" t="shared" si="6" ref="H64:H74">ROUND(I64/(1.732*M64*0.85),0)</f>
        <v>85</v>
      </c>
      <c r="I64" s="4">
        <v>50</v>
      </c>
      <c r="J64" s="4">
        <f aca="true" t="shared" si="7" ref="J64:K74">F64-H64</f>
        <v>125</v>
      </c>
      <c r="K64" s="4">
        <f t="shared" si="3"/>
        <v>74</v>
      </c>
      <c r="L64" s="4"/>
      <c r="M64" s="4">
        <v>0.4</v>
      </c>
      <c r="O64" s="1" t="s">
        <v>187</v>
      </c>
    </row>
    <row r="65" spans="1:13" ht="15.75" customHeight="1">
      <c r="A65" s="4">
        <v>31</v>
      </c>
      <c r="B65" s="3" t="s">
        <v>123</v>
      </c>
      <c r="C65" s="6" t="s">
        <v>119</v>
      </c>
      <c r="D65" s="4" t="s">
        <v>120</v>
      </c>
      <c r="E65" s="4">
        <v>0.5</v>
      </c>
      <c r="F65" s="4">
        <v>210</v>
      </c>
      <c r="G65" s="4">
        <f t="shared" si="5"/>
        <v>124</v>
      </c>
      <c r="H65" s="4">
        <f t="shared" si="6"/>
        <v>119</v>
      </c>
      <c r="I65" s="4">
        <v>70</v>
      </c>
      <c r="J65" s="4">
        <f t="shared" si="7"/>
        <v>91</v>
      </c>
      <c r="K65" s="4">
        <f t="shared" si="7"/>
        <v>54</v>
      </c>
      <c r="L65" s="4">
        <v>0.3</v>
      </c>
      <c r="M65" s="4">
        <v>0.4</v>
      </c>
    </row>
    <row r="66" spans="1:13" ht="15.75" customHeight="1">
      <c r="A66" s="4">
        <v>32</v>
      </c>
      <c r="B66" s="3" t="s">
        <v>124</v>
      </c>
      <c r="C66" s="6" t="s">
        <v>119</v>
      </c>
      <c r="D66" s="4" t="s">
        <v>71</v>
      </c>
      <c r="E66" s="4">
        <v>0.3</v>
      </c>
      <c r="F66" s="4">
        <v>130</v>
      </c>
      <c r="G66" s="4">
        <f t="shared" si="5"/>
        <v>77</v>
      </c>
      <c r="H66" s="4">
        <f t="shared" si="6"/>
        <v>129</v>
      </c>
      <c r="I66" s="4">
        <v>76</v>
      </c>
      <c r="J66" s="4">
        <f t="shared" si="7"/>
        <v>1</v>
      </c>
      <c r="K66" s="4">
        <f t="shared" si="7"/>
        <v>1</v>
      </c>
      <c r="L66" s="4"/>
      <c r="M66" s="4">
        <v>0.4</v>
      </c>
    </row>
    <row r="67" spans="1:13" ht="15.75" customHeight="1">
      <c r="A67" s="4">
        <v>33</v>
      </c>
      <c r="B67" s="3" t="s">
        <v>171</v>
      </c>
      <c r="C67" s="6" t="s">
        <v>119</v>
      </c>
      <c r="D67" s="4" t="s">
        <v>71</v>
      </c>
      <c r="E67" s="4">
        <v>1</v>
      </c>
      <c r="F67" s="4">
        <v>130</v>
      </c>
      <c r="G67" s="4">
        <f>ROUND(1.732*M67*F67*0.85,0)</f>
        <v>77</v>
      </c>
      <c r="H67" s="4">
        <f>ROUND(I67/(1.732*M67*0.85),0)</f>
        <v>131</v>
      </c>
      <c r="I67" s="4">
        <v>77</v>
      </c>
      <c r="J67" s="4">
        <f>F67-H67</f>
        <v>-1</v>
      </c>
      <c r="K67" s="4">
        <f>G67-I67</f>
        <v>0</v>
      </c>
      <c r="L67" s="4"/>
      <c r="M67" s="4">
        <v>0.4</v>
      </c>
    </row>
    <row r="68" spans="1:13" ht="15.75" customHeight="1">
      <c r="A68" s="4">
        <v>34</v>
      </c>
      <c r="B68" s="3" t="s">
        <v>184</v>
      </c>
      <c r="C68" s="6" t="s">
        <v>119</v>
      </c>
      <c r="D68" s="4" t="s">
        <v>71</v>
      </c>
      <c r="E68" s="4">
        <v>0.3</v>
      </c>
      <c r="F68" s="4">
        <v>130</v>
      </c>
      <c r="G68" s="4">
        <f>ROUND(1.732*M68*F68*0.85,0)</f>
        <v>77</v>
      </c>
      <c r="H68" s="4">
        <f>ROUND(I68/(1.732*M68*0.85),0)</f>
        <v>0</v>
      </c>
      <c r="I68" s="4">
        <v>0</v>
      </c>
      <c r="J68" s="4">
        <f>F68-H68</f>
        <v>130</v>
      </c>
      <c r="K68" s="4">
        <f>G68-I68</f>
        <v>77</v>
      </c>
      <c r="L68" s="4"/>
      <c r="M68" s="4">
        <v>0.4</v>
      </c>
    </row>
    <row r="69" spans="1:13" ht="15.75" customHeight="1">
      <c r="A69" s="4">
        <v>35</v>
      </c>
      <c r="B69" s="3" t="s">
        <v>170</v>
      </c>
      <c r="C69" s="6" t="s">
        <v>119</v>
      </c>
      <c r="D69" s="4" t="s">
        <v>71</v>
      </c>
      <c r="E69" s="4">
        <v>0.7</v>
      </c>
      <c r="F69" s="4">
        <v>130</v>
      </c>
      <c r="G69" s="4">
        <f>ROUND(1.732*M69*F69*0.85,0)</f>
        <v>77</v>
      </c>
      <c r="H69" s="4">
        <f>ROUND(I69/(1.732*M69*0.85),0)</f>
        <v>0</v>
      </c>
      <c r="I69" s="4">
        <v>0</v>
      </c>
      <c r="J69" s="4">
        <f>F69-H69</f>
        <v>130</v>
      </c>
      <c r="K69" s="4">
        <f t="shared" si="7"/>
        <v>77</v>
      </c>
      <c r="L69" s="4"/>
      <c r="M69" s="4">
        <v>0.4</v>
      </c>
    </row>
    <row r="70" spans="1:13" ht="15.75" customHeight="1">
      <c r="A70" s="4">
        <v>36</v>
      </c>
      <c r="B70" s="3" t="s">
        <v>175</v>
      </c>
      <c r="C70" s="6" t="s">
        <v>119</v>
      </c>
      <c r="D70" s="4" t="s">
        <v>71</v>
      </c>
      <c r="E70" s="4">
        <v>2</v>
      </c>
      <c r="F70" s="4">
        <v>130</v>
      </c>
      <c r="G70" s="4">
        <f>ROUND(1.732*M70*F70*0.85,0)</f>
        <v>77</v>
      </c>
      <c r="H70" s="4">
        <f>ROUND(I70/(1.732*M70*0.85),0)</f>
        <v>131</v>
      </c>
      <c r="I70" s="4">
        <v>77</v>
      </c>
      <c r="J70" s="4">
        <f>F70-H70</f>
        <v>-1</v>
      </c>
      <c r="K70" s="4">
        <f>G70-I70</f>
        <v>0</v>
      </c>
      <c r="L70" s="4"/>
      <c r="M70" s="4">
        <v>0.4</v>
      </c>
    </row>
    <row r="71" spans="1:13" ht="15.75" customHeight="1">
      <c r="A71" s="4">
        <v>37</v>
      </c>
      <c r="B71" s="3" t="s">
        <v>179</v>
      </c>
      <c r="C71" s="6" t="s">
        <v>119</v>
      </c>
      <c r="D71" s="4" t="s">
        <v>71</v>
      </c>
      <c r="E71" s="20">
        <v>1</v>
      </c>
      <c r="F71" s="4">
        <v>130</v>
      </c>
      <c r="G71" s="4">
        <f>ROUND(1.732*M71*F71*0.85,0)</f>
        <v>77</v>
      </c>
      <c r="H71" s="4">
        <f>ROUND(I71/(1.732*M71*0.85),0)</f>
        <v>131</v>
      </c>
      <c r="I71" s="4">
        <v>77</v>
      </c>
      <c r="J71" s="4">
        <f>F71-H71</f>
        <v>-1</v>
      </c>
      <c r="K71" s="4">
        <f>G71-I71</f>
        <v>0</v>
      </c>
      <c r="L71" s="4"/>
      <c r="M71" s="4">
        <v>0.4</v>
      </c>
    </row>
    <row r="72" spans="1:13" ht="15">
      <c r="A72" s="4">
        <v>38</v>
      </c>
      <c r="B72" s="3" t="s">
        <v>121</v>
      </c>
      <c r="C72" s="6" t="s">
        <v>119</v>
      </c>
      <c r="D72" s="4" t="s">
        <v>71</v>
      </c>
      <c r="E72" s="4">
        <v>0.5</v>
      </c>
      <c r="F72" s="4">
        <v>130</v>
      </c>
      <c r="G72" s="4">
        <f t="shared" si="5"/>
        <v>77</v>
      </c>
      <c r="H72" s="4">
        <f t="shared" si="6"/>
        <v>131</v>
      </c>
      <c r="I72" s="4">
        <v>77</v>
      </c>
      <c r="J72" s="4">
        <f t="shared" si="7"/>
        <v>-1</v>
      </c>
      <c r="K72" s="4">
        <f t="shared" si="7"/>
        <v>0</v>
      </c>
      <c r="L72" s="4">
        <v>0.32</v>
      </c>
      <c r="M72" s="4">
        <v>0.4</v>
      </c>
    </row>
    <row r="73" spans="1:13" ht="14.25" customHeight="1">
      <c r="A73" s="4">
        <v>39</v>
      </c>
      <c r="B73" s="3" t="s">
        <v>153</v>
      </c>
      <c r="C73" s="6" t="s">
        <v>119</v>
      </c>
      <c r="D73" s="4" t="s">
        <v>120</v>
      </c>
      <c r="E73" s="4">
        <v>0.9</v>
      </c>
      <c r="F73" s="4">
        <v>210</v>
      </c>
      <c r="G73" s="4">
        <f t="shared" si="5"/>
        <v>124</v>
      </c>
      <c r="H73" s="4">
        <f t="shared" si="6"/>
        <v>209</v>
      </c>
      <c r="I73" s="4">
        <f>58+I74</f>
        <v>123</v>
      </c>
      <c r="J73" s="4">
        <f t="shared" si="7"/>
        <v>1</v>
      </c>
      <c r="K73" s="4">
        <f t="shared" si="7"/>
        <v>1</v>
      </c>
      <c r="L73" s="4">
        <v>0.3</v>
      </c>
      <c r="M73" s="4">
        <v>0.4</v>
      </c>
    </row>
    <row r="74" spans="1:13" ht="15">
      <c r="A74" s="4">
        <v>40</v>
      </c>
      <c r="B74" s="3" t="s">
        <v>148</v>
      </c>
      <c r="C74" s="6" t="s">
        <v>119</v>
      </c>
      <c r="D74" s="4" t="s">
        <v>152</v>
      </c>
      <c r="E74" s="4">
        <v>0.3</v>
      </c>
      <c r="F74" s="4">
        <v>110</v>
      </c>
      <c r="G74" s="4">
        <f t="shared" si="5"/>
        <v>65</v>
      </c>
      <c r="H74" s="4">
        <f t="shared" si="6"/>
        <v>110</v>
      </c>
      <c r="I74" s="4">
        <v>65</v>
      </c>
      <c r="J74" s="4">
        <f t="shared" si="7"/>
        <v>0</v>
      </c>
      <c r="K74" s="4">
        <f t="shared" si="7"/>
        <v>0</v>
      </c>
      <c r="L74" s="4"/>
      <c r="M74" s="4">
        <v>0.4</v>
      </c>
    </row>
    <row r="75" ht="15">
      <c r="L75" s="7"/>
    </row>
    <row r="76" ht="15">
      <c r="L76" s="7"/>
    </row>
    <row r="77" ht="15">
      <c r="L77" s="7"/>
    </row>
    <row r="79" ht="15">
      <c r="B79" s="7"/>
    </row>
  </sheetData>
  <sheetProtection/>
  <mergeCells count="110">
    <mergeCell ref="M62:M63"/>
    <mergeCell ref="F62:F63"/>
    <mergeCell ref="G62:G63"/>
    <mergeCell ref="H62:H63"/>
    <mergeCell ref="I62:I63"/>
    <mergeCell ref="J62:J63"/>
    <mergeCell ref="K62:K63"/>
    <mergeCell ref="L33:L34"/>
    <mergeCell ref="M33:M34"/>
    <mergeCell ref="F60:F61"/>
    <mergeCell ref="G60:G61"/>
    <mergeCell ref="H60:H61"/>
    <mergeCell ref="I60:I61"/>
    <mergeCell ref="J60:J61"/>
    <mergeCell ref="K60:K61"/>
    <mergeCell ref="M60:M61"/>
    <mergeCell ref="F30:G30"/>
    <mergeCell ref="H30:I30"/>
    <mergeCell ref="J30:K30"/>
    <mergeCell ref="A32:M32"/>
    <mergeCell ref="A33:A34"/>
    <mergeCell ref="B33:B34"/>
    <mergeCell ref="C33:E33"/>
    <mergeCell ref="F33:G33"/>
    <mergeCell ref="H33:I33"/>
    <mergeCell ref="J33:K33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M3:M4"/>
    <mergeCell ref="A5:M5"/>
    <mergeCell ref="F6:G6"/>
    <mergeCell ref="H6:I6"/>
    <mergeCell ref="J6:K6"/>
    <mergeCell ref="F7:G7"/>
    <mergeCell ref="H7:I7"/>
    <mergeCell ref="J7:K7"/>
    <mergeCell ref="A1:M1"/>
    <mergeCell ref="A2:M2"/>
    <mergeCell ref="A3:A4"/>
    <mergeCell ref="B3:B4"/>
    <mergeCell ref="C3:C4"/>
    <mergeCell ref="D3:E3"/>
    <mergeCell ref="F3:G4"/>
    <mergeCell ref="H3:I4"/>
    <mergeCell ref="J3:K4"/>
    <mergeCell ref="L3:L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85" zoomScaleSheetLayoutView="85" zoomScalePageLayoutView="0" workbookViewId="0" topLeftCell="A1">
      <selection activeCell="A20" sqref="A20"/>
    </sheetView>
  </sheetViews>
  <sheetFormatPr defaultColWidth="9.140625" defaultRowHeight="12.75"/>
  <cols>
    <col min="1" max="1" width="4.57421875" style="1" customWidth="1"/>
    <col min="2" max="2" width="54.00390625" style="1" customWidth="1"/>
    <col min="3" max="3" width="12.7109375" style="1" customWidth="1"/>
    <col min="4" max="4" width="15.421875" style="1" customWidth="1"/>
    <col min="5" max="5" width="13.7109375" style="1" customWidth="1"/>
    <col min="6" max="11" width="12.00390625" style="1" customWidth="1"/>
    <col min="12" max="12" width="29.28125" style="1" customWidth="1"/>
    <col min="13" max="13" width="29.00390625" style="1" hidden="1" customWidth="1"/>
    <col min="14" max="16384" width="9.140625" style="1" customWidth="1"/>
  </cols>
  <sheetData>
    <row r="1" spans="1:12" ht="24.75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6" t="s">
        <v>104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</row>
    <row r="4" spans="1:12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</row>
    <row r="5" spans="1:12" ht="17.25" customHeight="1">
      <c r="A5" s="2"/>
      <c r="B5" s="58" t="s">
        <v>14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v>6721</v>
      </c>
      <c r="G6" s="34"/>
      <c r="H6" s="34">
        <f>E6-F6</f>
        <v>9279</v>
      </c>
      <c r="I6" s="34"/>
      <c r="J6" s="34" t="s">
        <v>30</v>
      </c>
      <c r="K6" s="34"/>
      <c r="L6" s="10" t="s">
        <v>82</v>
      </c>
    </row>
    <row r="7" spans="1:12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1103.47</v>
      </c>
      <c r="G7" s="34"/>
      <c r="H7" s="35">
        <f aca="true" t="shared" si="0" ref="H7:H18">E7-F7</f>
        <v>-33.47000000000003</v>
      </c>
      <c r="I7" s="35"/>
      <c r="J7" s="35" t="s">
        <v>31</v>
      </c>
      <c r="K7" s="35"/>
      <c r="L7" s="4" t="s">
        <v>83</v>
      </c>
    </row>
    <row r="8" spans="1:12" ht="26.25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829</v>
      </c>
      <c r="G8" s="34"/>
      <c r="H8" s="34">
        <f t="shared" si="0"/>
        <v>241</v>
      </c>
      <c r="I8" s="34"/>
      <c r="J8" s="34" t="s">
        <v>30</v>
      </c>
      <c r="K8" s="34"/>
      <c r="L8" s="10" t="s">
        <v>102</v>
      </c>
    </row>
    <row r="9" spans="1:12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270</v>
      </c>
      <c r="G9" s="34"/>
      <c r="H9" s="34">
        <f t="shared" si="0"/>
        <v>155</v>
      </c>
      <c r="I9" s="34"/>
      <c r="J9" s="34" t="s">
        <v>30</v>
      </c>
      <c r="K9" s="34"/>
      <c r="L9" s="4"/>
    </row>
    <row r="10" spans="1:13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F11+F12+F18+L10+1197.5+793.4+1087.83</f>
        <v>7171.754</v>
      </c>
      <c r="G10" s="34"/>
      <c r="H10" s="34">
        <f t="shared" si="0"/>
        <v>-1301.754</v>
      </c>
      <c r="I10" s="34"/>
      <c r="J10" s="35" t="s">
        <v>31</v>
      </c>
      <c r="K10" s="35"/>
      <c r="L10" s="10">
        <v>1175.344</v>
      </c>
      <c r="M10" s="8" t="s">
        <v>87</v>
      </c>
    </row>
    <row r="11" spans="1:12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v>771.6</v>
      </c>
      <c r="G11" s="34"/>
      <c r="H11" s="34">
        <f t="shared" si="0"/>
        <v>298.4</v>
      </c>
      <c r="I11" s="34"/>
      <c r="J11" s="35" t="s">
        <v>31</v>
      </c>
      <c r="K11" s="35"/>
      <c r="L11" s="4"/>
    </row>
    <row r="12" spans="1:12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976.08</v>
      </c>
      <c r="G12" s="34"/>
      <c r="H12" s="35">
        <f>E12-F12</f>
        <v>93.91999999999996</v>
      </c>
      <c r="I12" s="35"/>
      <c r="J12" s="35" t="s">
        <v>31</v>
      </c>
      <c r="K12" s="35"/>
      <c r="L12" s="4" t="s">
        <v>85</v>
      </c>
    </row>
    <row r="13" spans="1:12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195</v>
      </c>
      <c r="G13" s="34"/>
      <c r="H13" s="35">
        <f>E13-F13</f>
        <v>75</v>
      </c>
      <c r="I13" s="35"/>
      <c r="J13" s="35" t="s">
        <v>31</v>
      </c>
      <c r="K13" s="35"/>
      <c r="L13" s="4" t="s">
        <v>85</v>
      </c>
    </row>
    <row r="14" spans="1:12" ht="15.75" customHeight="1">
      <c r="A14" s="4">
        <v>8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v>30</v>
      </c>
      <c r="G14" s="34"/>
      <c r="H14" s="34">
        <f t="shared" si="0"/>
        <v>105</v>
      </c>
      <c r="I14" s="34"/>
      <c r="J14" s="34" t="s">
        <v>30</v>
      </c>
      <c r="K14" s="34"/>
      <c r="L14" s="4" t="s">
        <v>78</v>
      </c>
    </row>
    <row r="15" spans="1:12" ht="15">
      <c r="A15" s="4">
        <v>9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</row>
    <row r="16" spans="1:12" ht="39">
      <c r="A16" s="4">
        <v>10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621</v>
      </c>
      <c r="G16" s="34"/>
      <c r="H16" s="35">
        <f>E16-F16</f>
        <v>449</v>
      </c>
      <c r="I16" s="35"/>
      <c r="J16" s="34" t="s">
        <v>30</v>
      </c>
      <c r="K16" s="34"/>
      <c r="L16" s="10" t="s">
        <v>97</v>
      </c>
    </row>
    <row r="17" spans="1:12" ht="25.5" customHeight="1">
      <c r="A17" s="4">
        <v>11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</row>
    <row r="18" spans="1:12" ht="15">
      <c r="A18" s="4">
        <v>12</v>
      </c>
      <c r="B18" s="3" t="s">
        <v>11</v>
      </c>
      <c r="C18" s="3" t="s">
        <v>21</v>
      </c>
      <c r="D18" s="4" t="s">
        <v>37</v>
      </c>
      <c r="E18" s="4">
        <v>1700</v>
      </c>
      <c r="F18" s="34">
        <v>1170</v>
      </c>
      <c r="G18" s="34"/>
      <c r="H18" s="34">
        <f t="shared" si="0"/>
        <v>530</v>
      </c>
      <c r="I18" s="34"/>
      <c r="J18" s="35" t="s">
        <v>31</v>
      </c>
      <c r="K18" s="35"/>
      <c r="L18" s="4" t="s">
        <v>85</v>
      </c>
    </row>
    <row r="19" spans="1:12" ht="15">
      <c r="A19" s="4">
        <v>13</v>
      </c>
      <c r="B19" s="3" t="s">
        <v>79</v>
      </c>
      <c r="C19" s="3" t="s">
        <v>21</v>
      </c>
      <c r="D19" s="4" t="s">
        <v>80</v>
      </c>
      <c r="E19" s="4">
        <v>340</v>
      </c>
      <c r="F19" s="36">
        <v>125</v>
      </c>
      <c r="G19" s="37"/>
      <c r="H19" s="34">
        <f>E19-F19</f>
        <v>215</v>
      </c>
      <c r="I19" s="34"/>
      <c r="J19" s="36" t="s">
        <v>30</v>
      </c>
      <c r="K19" s="37"/>
      <c r="L19" s="4"/>
    </row>
    <row r="20" spans="1:12" ht="15">
      <c r="A20" s="4">
        <v>14</v>
      </c>
      <c r="B20" s="3" t="s">
        <v>95</v>
      </c>
      <c r="C20" s="3" t="s">
        <v>21</v>
      </c>
      <c r="D20" s="4" t="s">
        <v>96</v>
      </c>
      <c r="E20" s="4">
        <v>40000</v>
      </c>
      <c r="F20" s="56">
        <f>50+50+500+489.4+250+F19+F10</f>
        <v>8636.154</v>
      </c>
      <c r="G20" s="57"/>
      <c r="H20" s="36">
        <f>E20/2-F20</f>
        <v>11363.846</v>
      </c>
      <c r="I20" s="37"/>
      <c r="J20" s="36" t="s">
        <v>30</v>
      </c>
      <c r="K20" s="37"/>
      <c r="L20" s="4" t="s">
        <v>85</v>
      </c>
    </row>
    <row r="21" spans="1:12" ht="17.25" customHeight="1">
      <c r="A21" s="58" t="s">
        <v>15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24.75" customHeight="1">
      <c r="A22" s="28" t="s">
        <v>0</v>
      </c>
      <c r="B22" s="28" t="s">
        <v>1</v>
      </c>
      <c r="C22" s="28" t="s">
        <v>18</v>
      </c>
      <c r="D22" s="28"/>
      <c r="E22" s="28"/>
      <c r="F22" s="28" t="s">
        <v>74</v>
      </c>
      <c r="G22" s="28"/>
      <c r="H22" s="28" t="s">
        <v>75</v>
      </c>
      <c r="I22" s="28"/>
      <c r="J22" s="28" t="s">
        <v>76</v>
      </c>
      <c r="K22" s="28"/>
      <c r="L22" s="28" t="s">
        <v>77</v>
      </c>
    </row>
    <row r="23" spans="1:12" ht="34.5" customHeight="1">
      <c r="A23" s="28"/>
      <c r="B23" s="28"/>
      <c r="C23" s="5" t="s">
        <v>23</v>
      </c>
      <c r="D23" s="5" t="s">
        <v>24</v>
      </c>
      <c r="E23" s="5" t="s">
        <v>28</v>
      </c>
      <c r="F23" s="5" t="s">
        <v>72</v>
      </c>
      <c r="G23" s="5" t="s">
        <v>73</v>
      </c>
      <c r="H23" s="5" t="s">
        <v>72</v>
      </c>
      <c r="I23" s="5" t="s">
        <v>73</v>
      </c>
      <c r="J23" s="5" t="s">
        <v>72</v>
      </c>
      <c r="K23" s="5" t="s">
        <v>73</v>
      </c>
      <c r="L23" s="28"/>
    </row>
    <row r="24" spans="1:13" ht="15.75" customHeight="1">
      <c r="A24" s="4">
        <v>1</v>
      </c>
      <c r="B24" s="3" t="s">
        <v>12</v>
      </c>
      <c r="C24" s="6" t="s">
        <v>39</v>
      </c>
      <c r="D24" s="4" t="s">
        <v>40</v>
      </c>
      <c r="E24" s="4">
        <v>10.5</v>
      </c>
      <c r="F24" s="4">
        <v>450</v>
      </c>
      <c r="G24" s="4">
        <v>16000</v>
      </c>
      <c r="H24" s="4">
        <f aca="true" t="shared" si="1" ref="H24:H51">ROUND(I24/(1.732*M24*0.85),0)</f>
        <v>42</v>
      </c>
      <c r="I24" s="4">
        <f>F6</f>
        <v>6721</v>
      </c>
      <c r="J24" s="4">
        <f>F24-H24</f>
        <v>408</v>
      </c>
      <c r="K24" s="4">
        <f>G24-I24</f>
        <v>9279</v>
      </c>
      <c r="L24" s="2"/>
      <c r="M24" s="7">
        <v>110</v>
      </c>
    </row>
    <row r="25" spans="1:13" ht="15.75" customHeight="1">
      <c r="A25" s="4">
        <v>2</v>
      </c>
      <c r="B25" s="3" t="s">
        <v>13</v>
      </c>
      <c r="C25" s="6" t="s">
        <v>39</v>
      </c>
      <c r="D25" s="4" t="s">
        <v>40</v>
      </c>
      <c r="E25" s="4">
        <v>10.5</v>
      </c>
      <c r="F25" s="4">
        <v>450</v>
      </c>
      <c r="G25" s="4">
        <v>16000</v>
      </c>
      <c r="H25" s="4">
        <f t="shared" si="1"/>
        <v>42</v>
      </c>
      <c r="I25" s="4">
        <f>F6</f>
        <v>6721</v>
      </c>
      <c r="J25" s="4">
        <f aca="true" t="shared" si="2" ref="J25:K53">F25-H25</f>
        <v>408</v>
      </c>
      <c r="K25" s="4">
        <f t="shared" si="2"/>
        <v>9279</v>
      </c>
      <c r="L25" s="2"/>
      <c r="M25" s="7">
        <v>110</v>
      </c>
    </row>
    <row r="26" spans="1:13" ht="15.75" customHeight="1">
      <c r="A26" s="4">
        <v>3</v>
      </c>
      <c r="B26" s="3" t="s">
        <v>47</v>
      </c>
      <c r="C26" s="6" t="s">
        <v>41</v>
      </c>
      <c r="D26" s="4" t="s">
        <v>42</v>
      </c>
      <c r="E26" s="4">
        <v>0.12</v>
      </c>
      <c r="F26" s="4">
        <v>240</v>
      </c>
      <c r="G26" s="4">
        <f aca="true" t="shared" si="3" ref="G26:G38">ROUND(1.732*M26*F26*0.85,0)</f>
        <v>3533</v>
      </c>
      <c r="H26" s="4">
        <f t="shared" si="1"/>
        <v>75</v>
      </c>
      <c r="I26" s="4">
        <f>F7</f>
        <v>1103.47</v>
      </c>
      <c r="J26" s="4">
        <f t="shared" si="2"/>
        <v>165</v>
      </c>
      <c r="K26" s="4">
        <f t="shared" si="2"/>
        <v>2429.5299999999997</v>
      </c>
      <c r="L26" s="2"/>
      <c r="M26" s="7">
        <v>10</v>
      </c>
    </row>
    <row r="27" spans="1:13" ht="15.75" customHeight="1">
      <c r="A27" s="4">
        <v>4</v>
      </c>
      <c r="B27" s="3" t="s">
        <v>48</v>
      </c>
      <c r="C27" s="6" t="s">
        <v>41</v>
      </c>
      <c r="D27" s="4" t="s">
        <v>42</v>
      </c>
      <c r="E27" s="4">
        <v>0.12</v>
      </c>
      <c r="F27" s="4">
        <v>240</v>
      </c>
      <c r="G27" s="4">
        <f t="shared" si="3"/>
        <v>3533</v>
      </c>
      <c r="H27" s="4">
        <f t="shared" si="1"/>
        <v>75</v>
      </c>
      <c r="I27" s="4">
        <f>F7</f>
        <v>1103.47</v>
      </c>
      <c r="J27" s="4">
        <f t="shared" si="2"/>
        <v>165</v>
      </c>
      <c r="K27" s="4">
        <f t="shared" si="2"/>
        <v>2429.5299999999997</v>
      </c>
      <c r="L27" s="2"/>
      <c r="M27" s="7">
        <v>10</v>
      </c>
    </row>
    <row r="28" spans="1:13" ht="15.75" customHeight="1">
      <c r="A28" s="4">
        <v>5</v>
      </c>
      <c r="B28" s="3" t="s">
        <v>49</v>
      </c>
      <c r="C28" s="6" t="s">
        <v>43</v>
      </c>
      <c r="D28" s="4" t="s">
        <v>44</v>
      </c>
      <c r="E28" s="4">
        <v>1.58</v>
      </c>
      <c r="F28" s="4">
        <v>340</v>
      </c>
      <c r="G28" s="4">
        <f t="shared" si="3"/>
        <v>3003</v>
      </c>
      <c r="H28" s="4">
        <f t="shared" si="1"/>
        <v>94</v>
      </c>
      <c r="I28" s="4">
        <f>F8</f>
        <v>829</v>
      </c>
      <c r="J28" s="4">
        <f t="shared" si="2"/>
        <v>246</v>
      </c>
      <c r="K28" s="4">
        <f t="shared" si="2"/>
        <v>2174</v>
      </c>
      <c r="L28" s="2"/>
      <c r="M28" s="7">
        <v>6</v>
      </c>
    </row>
    <row r="29" spans="1:13" ht="15.75" customHeight="1">
      <c r="A29" s="4">
        <v>6</v>
      </c>
      <c r="B29" s="3" t="s">
        <v>50</v>
      </c>
      <c r="C29" s="6" t="s">
        <v>43</v>
      </c>
      <c r="D29" s="4" t="s">
        <v>44</v>
      </c>
      <c r="E29" s="4">
        <v>1.58</v>
      </c>
      <c r="F29" s="4">
        <v>340</v>
      </c>
      <c r="G29" s="4">
        <f t="shared" si="3"/>
        <v>3003</v>
      </c>
      <c r="H29" s="4">
        <f t="shared" si="1"/>
        <v>94</v>
      </c>
      <c r="I29" s="4">
        <f>F8</f>
        <v>829</v>
      </c>
      <c r="J29" s="4">
        <f t="shared" si="2"/>
        <v>246</v>
      </c>
      <c r="K29" s="4">
        <f t="shared" si="2"/>
        <v>2174</v>
      </c>
      <c r="L29" s="2"/>
      <c r="M29" s="7">
        <v>6</v>
      </c>
    </row>
    <row r="30" spans="1:13" ht="15.75" customHeight="1">
      <c r="A30" s="4">
        <v>7</v>
      </c>
      <c r="B30" s="3" t="s">
        <v>51</v>
      </c>
      <c r="C30" s="6" t="s">
        <v>45</v>
      </c>
      <c r="D30" s="4" t="s">
        <v>38</v>
      </c>
      <c r="E30" s="4">
        <v>0.505</v>
      </c>
      <c r="F30" s="4">
        <v>190</v>
      </c>
      <c r="G30" s="4">
        <f t="shared" si="3"/>
        <v>1678</v>
      </c>
      <c r="H30" s="4">
        <f t="shared" si="1"/>
        <v>31</v>
      </c>
      <c r="I30" s="4">
        <f>F9</f>
        <v>270</v>
      </c>
      <c r="J30" s="4">
        <f t="shared" si="2"/>
        <v>159</v>
      </c>
      <c r="K30" s="4">
        <f t="shared" si="2"/>
        <v>1408</v>
      </c>
      <c r="L30" s="2"/>
      <c r="M30" s="7">
        <v>6</v>
      </c>
    </row>
    <row r="31" spans="1:13" ht="15.75" customHeight="1">
      <c r="A31" s="4">
        <v>8</v>
      </c>
      <c r="B31" s="3" t="s">
        <v>52</v>
      </c>
      <c r="C31" s="6" t="s">
        <v>45</v>
      </c>
      <c r="D31" s="4" t="s">
        <v>38</v>
      </c>
      <c r="E31" s="4">
        <v>0.505</v>
      </c>
      <c r="F31" s="4">
        <v>190</v>
      </c>
      <c r="G31" s="4">
        <f t="shared" si="3"/>
        <v>1678</v>
      </c>
      <c r="H31" s="4">
        <f t="shared" si="1"/>
        <v>31</v>
      </c>
      <c r="I31" s="4">
        <f>F9</f>
        <v>270</v>
      </c>
      <c r="J31" s="4">
        <f t="shared" si="2"/>
        <v>159</v>
      </c>
      <c r="K31" s="4">
        <f t="shared" si="2"/>
        <v>1408</v>
      </c>
      <c r="L31" s="2"/>
      <c r="M31" s="7">
        <v>6</v>
      </c>
    </row>
    <row r="32" spans="1:13" ht="15.75" customHeight="1">
      <c r="A32" s="4">
        <v>9</v>
      </c>
      <c r="B32" s="3" t="s">
        <v>17</v>
      </c>
      <c r="C32" s="6" t="s">
        <v>45</v>
      </c>
      <c r="D32" s="4" t="s">
        <v>44</v>
      </c>
      <c r="E32" s="4">
        <v>2.58</v>
      </c>
      <c r="F32" s="4">
        <v>310</v>
      </c>
      <c r="G32" s="4">
        <f t="shared" si="3"/>
        <v>4564</v>
      </c>
      <c r="H32" s="4">
        <f t="shared" si="1"/>
        <v>487</v>
      </c>
      <c r="I32" s="4">
        <f>F10</f>
        <v>7171.754</v>
      </c>
      <c r="J32" s="4">
        <f t="shared" si="2"/>
        <v>-177</v>
      </c>
      <c r="K32" s="4">
        <f t="shared" si="2"/>
        <v>-2607.754</v>
      </c>
      <c r="L32" s="2"/>
      <c r="M32" s="7">
        <v>10</v>
      </c>
    </row>
    <row r="33" spans="1:13" ht="15.75" customHeight="1">
      <c r="A33" s="4">
        <v>10</v>
      </c>
      <c r="B33" s="3" t="s">
        <v>16</v>
      </c>
      <c r="C33" s="6" t="s">
        <v>45</v>
      </c>
      <c r="D33" s="4" t="s">
        <v>44</v>
      </c>
      <c r="E33" s="4">
        <v>2.58</v>
      </c>
      <c r="F33" s="4">
        <v>310</v>
      </c>
      <c r="G33" s="4">
        <f t="shared" si="3"/>
        <v>4564</v>
      </c>
      <c r="H33" s="4">
        <f t="shared" si="1"/>
        <v>487</v>
      </c>
      <c r="I33" s="4">
        <f>F10</f>
        <v>7171.754</v>
      </c>
      <c r="J33" s="4">
        <f t="shared" si="2"/>
        <v>-177</v>
      </c>
      <c r="K33" s="4">
        <f t="shared" si="2"/>
        <v>-2607.754</v>
      </c>
      <c r="L33" s="2"/>
      <c r="M33" s="7">
        <v>10</v>
      </c>
    </row>
    <row r="34" spans="1:13" ht="15.75" customHeight="1">
      <c r="A34" s="4">
        <v>11</v>
      </c>
      <c r="B34" s="3" t="s">
        <v>103</v>
      </c>
      <c r="C34" s="6" t="s">
        <v>81</v>
      </c>
      <c r="D34" s="4" t="s">
        <v>38</v>
      </c>
      <c r="E34" s="11">
        <v>2.1</v>
      </c>
      <c r="F34" s="4">
        <v>310</v>
      </c>
      <c r="G34" s="4">
        <f t="shared" si="3"/>
        <v>4564</v>
      </c>
      <c r="H34" s="4">
        <f t="shared" si="1"/>
        <v>42</v>
      </c>
      <c r="I34" s="4">
        <f>F19+489.4</f>
        <v>614.4</v>
      </c>
      <c r="J34" s="4">
        <f>F34-H34</f>
        <v>268</v>
      </c>
      <c r="K34" s="4">
        <f>G34-I34</f>
        <v>3949.6</v>
      </c>
      <c r="L34" s="4"/>
      <c r="M34" s="7">
        <v>10</v>
      </c>
    </row>
    <row r="35" spans="1:13" ht="15.75" customHeight="1">
      <c r="A35" s="4">
        <v>12</v>
      </c>
      <c r="B35" s="3" t="s">
        <v>53</v>
      </c>
      <c r="C35" s="6" t="s">
        <v>41</v>
      </c>
      <c r="D35" s="4" t="s">
        <v>46</v>
      </c>
      <c r="E35" s="4">
        <v>0.3</v>
      </c>
      <c r="F35" s="4">
        <v>155</v>
      </c>
      <c r="G35" s="4">
        <f t="shared" si="3"/>
        <v>1369</v>
      </c>
      <c r="H35" s="4">
        <f t="shared" si="1"/>
        <v>3</v>
      </c>
      <c r="I35" s="4">
        <f>F14</f>
        <v>30</v>
      </c>
      <c r="J35" s="4">
        <f t="shared" si="2"/>
        <v>152</v>
      </c>
      <c r="K35" s="4">
        <f t="shared" si="2"/>
        <v>1339</v>
      </c>
      <c r="L35" s="4" t="s">
        <v>78</v>
      </c>
      <c r="M35" s="7">
        <v>6</v>
      </c>
    </row>
    <row r="36" spans="1:13" ht="15.75" customHeight="1">
      <c r="A36" s="4">
        <v>13</v>
      </c>
      <c r="B36" s="3" t="s">
        <v>65</v>
      </c>
      <c r="C36" s="6" t="s">
        <v>66</v>
      </c>
      <c r="D36" s="4" t="s">
        <v>42</v>
      </c>
      <c r="E36" s="4">
        <v>0.04</v>
      </c>
      <c r="F36" s="4">
        <v>260</v>
      </c>
      <c r="G36" s="4">
        <f t="shared" si="3"/>
        <v>2297</v>
      </c>
      <c r="H36" s="4">
        <f>ROUND(I36/(1.732*M36*0.85),0)</f>
        <v>11</v>
      </c>
      <c r="I36" s="4">
        <f>F17</f>
        <v>95</v>
      </c>
      <c r="J36" s="4">
        <f t="shared" si="2"/>
        <v>249</v>
      </c>
      <c r="K36" s="4">
        <f t="shared" si="2"/>
        <v>2202</v>
      </c>
      <c r="L36" s="2"/>
      <c r="M36" s="7">
        <v>6</v>
      </c>
    </row>
    <row r="37" spans="1:13" ht="15.75" customHeight="1">
      <c r="A37" s="4">
        <v>14</v>
      </c>
      <c r="B37" s="3" t="s">
        <v>58</v>
      </c>
      <c r="C37" s="6" t="s">
        <v>43</v>
      </c>
      <c r="D37" s="4" t="s">
        <v>44</v>
      </c>
      <c r="E37" s="4">
        <v>0.01</v>
      </c>
      <c r="F37" s="4">
        <v>310</v>
      </c>
      <c r="G37" s="4">
        <f t="shared" si="3"/>
        <v>4564</v>
      </c>
      <c r="H37" s="4">
        <f t="shared" si="1"/>
        <v>52</v>
      </c>
      <c r="I37" s="4">
        <f>F11</f>
        <v>771.6</v>
      </c>
      <c r="J37" s="4">
        <f t="shared" si="2"/>
        <v>258</v>
      </c>
      <c r="K37" s="4">
        <f t="shared" si="2"/>
        <v>3792.4</v>
      </c>
      <c r="L37" s="4" t="s">
        <v>78</v>
      </c>
      <c r="M37" s="7">
        <v>10</v>
      </c>
    </row>
    <row r="38" spans="1:13" ht="15.75" customHeight="1">
      <c r="A38" s="4">
        <v>15</v>
      </c>
      <c r="B38" s="3" t="s">
        <v>59</v>
      </c>
      <c r="C38" s="6" t="s">
        <v>43</v>
      </c>
      <c r="D38" s="4" t="s">
        <v>44</v>
      </c>
      <c r="E38" s="4">
        <v>0.01</v>
      </c>
      <c r="F38" s="4">
        <v>310</v>
      </c>
      <c r="G38" s="4">
        <f t="shared" si="3"/>
        <v>4564</v>
      </c>
      <c r="H38" s="4">
        <f aca="true" t="shared" si="4" ref="H38:H44">ROUND(I38/(1.732*M38*0.85),0)</f>
        <v>52</v>
      </c>
      <c r="I38" s="4">
        <f>F11</f>
        <v>771.6</v>
      </c>
      <c r="J38" s="4">
        <f t="shared" si="2"/>
        <v>258</v>
      </c>
      <c r="K38" s="4">
        <f t="shared" si="2"/>
        <v>3792.4</v>
      </c>
      <c r="L38" s="4" t="s">
        <v>78</v>
      </c>
      <c r="M38" s="7">
        <v>10</v>
      </c>
    </row>
    <row r="39" spans="1:13" ht="15.75" customHeight="1">
      <c r="A39" s="4">
        <v>16</v>
      </c>
      <c r="B39" s="3" t="s">
        <v>88</v>
      </c>
      <c r="C39" s="6" t="s">
        <v>43</v>
      </c>
      <c r="D39" s="4" t="s">
        <v>44</v>
      </c>
      <c r="E39" s="4">
        <v>0.12</v>
      </c>
      <c r="F39" s="4">
        <v>310</v>
      </c>
      <c r="G39" s="4">
        <f aca="true" t="shared" si="5" ref="G39:G44">ROUND(1.732*M39*F39*0.85,0)</f>
        <v>4564</v>
      </c>
      <c r="H39" s="4">
        <f t="shared" si="4"/>
        <v>66</v>
      </c>
      <c r="I39" s="4">
        <f>F12</f>
        <v>976.08</v>
      </c>
      <c r="J39" s="4">
        <f t="shared" si="2"/>
        <v>244</v>
      </c>
      <c r="K39" s="4">
        <f t="shared" si="2"/>
        <v>3587.92</v>
      </c>
      <c r="L39" s="4"/>
      <c r="M39" s="7">
        <v>10</v>
      </c>
    </row>
    <row r="40" spans="1:13" ht="15.75" customHeight="1">
      <c r="A40" s="4">
        <v>17</v>
      </c>
      <c r="B40" s="3" t="s">
        <v>89</v>
      </c>
      <c r="C40" s="6" t="s">
        <v>43</v>
      </c>
      <c r="D40" s="4" t="s">
        <v>44</v>
      </c>
      <c r="E40" s="4">
        <v>0.12</v>
      </c>
      <c r="F40" s="4">
        <v>310</v>
      </c>
      <c r="G40" s="4">
        <f t="shared" si="5"/>
        <v>4564</v>
      </c>
      <c r="H40" s="4">
        <f t="shared" si="4"/>
        <v>66</v>
      </c>
      <c r="I40" s="4">
        <f>F12</f>
        <v>976.08</v>
      </c>
      <c r="J40" s="4">
        <f t="shared" si="2"/>
        <v>244</v>
      </c>
      <c r="K40" s="4">
        <f t="shared" si="2"/>
        <v>3587.92</v>
      </c>
      <c r="L40" s="4"/>
      <c r="M40" s="7">
        <v>10</v>
      </c>
    </row>
    <row r="41" spans="1:13" ht="15.75" customHeight="1">
      <c r="A41" s="4">
        <v>18</v>
      </c>
      <c r="B41" s="3" t="s">
        <v>100</v>
      </c>
      <c r="C41" s="6" t="s">
        <v>43</v>
      </c>
      <c r="D41" s="4" t="s">
        <v>38</v>
      </c>
      <c r="E41" s="4">
        <v>0.495</v>
      </c>
      <c r="F41" s="4">
        <v>190</v>
      </c>
      <c r="G41" s="4">
        <f t="shared" si="5"/>
        <v>2797</v>
      </c>
      <c r="H41" s="4">
        <f t="shared" si="4"/>
        <v>13</v>
      </c>
      <c r="I41" s="4">
        <f>F13</f>
        <v>195</v>
      </c>
      <c r="J41" s="4">
        <f>F41-H41</f>
        <v>177</v>
      </c>
      <c r="K41" s="4">
        <f>G41-I41</f>
        <v>2602</v>
      </c>
      <c r="L41" s="4"/>
      <c r="M41" s="7">
        <v>10</v>
      </c>
    </row>
    <row r="42" spans="1:13" ht="15.75" customHeight="1">
      <c r="A42" s="4">
        <v>19</v>
      </c>
      <c r="B42" s="3" t="s">
        <v>101</v>
      </c>
      <c r="C42" s="6" t="s">
        <v>43</v>
      </c>
      <c r="D42" s="4" t="s">
        <v>38</v>
      </c>
      <c r="E42" s="4">
        <v>0.495</v>
      </c>
      <c r="F42" s="4">
        <v>190</v>
      </c>
      <c r="G42" s="4">
        <f t="shared" si="5"/>
        <v>2797</v>
      </c>
      <c r="H42" s="4">
        <f t="shared" si="4"/>
        <v>13</v>
      </c>
      <c r="I42" s="4">
        <f>F13</f>
        <v>195</v>
      </c>
      <c r="J42" s="4">
        <f>F42-H42</f>
        <v>177</v>
      </c>
      <c r="K42" s="4">
        <f>G42-I42</f>
        <v>2602</v>
      </c>
      <c r="L42" s="4"/>
      <c r="M42" s="7">
        <v>10</v>
      </c>
    </row>
    <row r="43" spans="1:13" ht="15.75" customHeight="1">
      <c r="A43" s="4">
        <v>20</v>
      </c>
      <c r="B43" s="3" t="s">
        <v>91</v>
      </c>
      <c r="C43" s="6" t="s">
        <v>43</v>
      </c>
      <c r="D43" s="4" t="s">
        <v>42</v>
      </c>
      <c r="E43" s="4">
        <v>0.5</v>
      </c>
      <c r="F43" s="9">
        <v>260</v>
      </c>
      <c r="G43" s="4">
        <f t="shared" si="5"/>
        <v>3828</v>
      </c>
      <c r="H43" s="4">
        <f t="shared" si="4"/>
        <v>42</v>
      </c>
      <c r="I43" s="9">
        <f>F16</f>
        <v>621</v>
      </c>
      <c r="J43" s="4">
        <f t="shared" si="2"/>
        <v>218</v>
      </c>
      <c r="K43" s="4">
        <f t="shared" si="2"/>
        <v>3207</v>
      </c>
      <c r="L43" s="4" t="s">
        <v>78</v>
      </c>
      <c r="M43" s="7">
        <v>10</v>
      </c>
    </row>
    <row r="44" spans="1:13" ht="15.75" customHeight="1">
      <c r="A44" s="4">
        <v>21</v>
      </c>
      <c r="B44" s="3" t="s">
        <v>92</v>
      </c>
      <c r="C44" s="6" t="s">
        <v>43</v>
      </c>
      <c r="D44" s="4" t="s">
        <v>42</v>
      </c>
      <c r="E44" s="4">
        <v>0.5</v>
      </c>
      <c r="F44" s="9">
        <v>260</v>
      </c>
      <c r="G44" s="4">
        <f t="shared" si="5"/>
        <v>3828</v>
      </c>
      <c r="H44" s="4">
        <f t="shared" si="4"/>
        <v>42</v>
      </c>
      <c r="I44" s="9">
        <f>F16</f>
        <v>621</v>
      </c>
      <c r="J44" s="4">
        <f t="shared" si="2"/>
        <v>218</v>
      </c>
      <c r="K44" s="4">
        <f t="shared" si="2"/>
        <v>3207</v>
      </c>
      <c r="L44" s="4" t="s">
        <v>78</v>
      </c>
      <c r="M44" s="7">
        <v>10</v>
      </c>
    </row>
    <row r="45" spans="1:13" ht="15.75" customHeight="1">
      <c r="A45" s="4">
        <v>22</v>
      </c>
      <c r="B45" s="3" t="s">
        <v>54</v>
      </c>
      <c r="C45" s="6" t="s">
        <v>67</v>
      </c>
      <c r="D45" s="4" t="s">
        <v>68</v>
      </c>
      <c r="E45" s="4">
        <v>0.22</v>
      </c>
      <c r="F45" s="29">
        <v>308.2</v>
      </c>
      <c r="G45" s="29">
        <f>ROUND(1.732*M45*F45*0.85,0)</f>
        <v>181</v>
      </c>
      <c r="H45" s="29">
        <f t="shared" si="1"/>
        <v>306</v>
      </c>
      <c r="I45" s="29">
        <v>180</v>
      </c>
      <c r="J45" s="29">
        <f t="shared" si="2"/>
        <v>2.1999999999999886</v>
      </c>
      <c r="K45" s="29">
        <f t="shared" si="2"/>
        <v>1</v>
      </c>
      <c r="L45" s="2"/>
      <c r="M45" s="59">
        <v>0.4</v>
      </c>
    </row>
    <row r="46" spans="1:13" ht="15.75" customHeight="1">
      <c r="A46" s="4">
        <v>23</v>
      </c>
      <c r="B46" s="3" t="s">
        <v>55</v>
      </c>
      <c r="C46" s="6" t="s">
        <v>67</v>
      </c>
      <c r="D46" s="4" t="s">
        <v>68</v>
      </c>
      <c r="E46" s="4">
        <v>0.22</v>
      </c>
      <c r="F46" s="30"/>
      <c r="G46" s="30"/>
      <c r="H46" s="30"/>
      <c r="I46" s="30"/>
      <c r="J46" s="30"/>
      <c r="K46" s="30"/>
      <c r="L46" s="2"/>
      <c r="M46" s="59"/>
    </row>
    <row r="47" spans="1:13" ht="15.75" customHeight="1">
      <c r="A47" s="4">
        <v>24</v>
      </c>
      <c r="B47" s="3" t="s">
        <v>56</v>
      </c>
      <c r="C47" s="6" t="s">
        <v>67</v>
      </c>
      <c r="D47" s="4" t="s">
        <v>68</v>
      </c>
      <c r="E47" s="4">
        <v>0.22</v>
      </c>
      <c r="F47" s="29">
        <v>308.2</v>
      </c>
      <c r="G47" s="29">
        <f>ROUND(1.732*M47*F47*0.85,0)</f>
        <v>181</v>
      </c>
      <c r="H47" s="29">
        <f>ROUND(I47/(1.732*M47*0.85),0)</f>
        <v>306</v>
      </c>
      <c r="I47" s="29">
        <v>180</v>
      </c>
      <c r="J47" s="29">
        <f>F47-H47</f>
        <v>2.1999999999999886</v>
      </c>
      <c r="K47" s="29">
        <f>G47-I47</f>
        <v>1</v>
      </c>
      <c r="L47" s="2"/>
      <c r="M47" s="59">
        <v>0.4</v>
      </c>
    </row>
    <row r="48" spans="1:13" ht="15.75" customHeight="1">
      <c r="A48" s="4">
        <v>25</v>
      </c>
      <c r="B48" s="3" t="s">
        <v>57</v>
      </c>
      <c r="C48" s="6" t="s">
        <v>67</v>
      </c>
      <c r="D48" s="4" t="s">
        <v>68</v>
      </c>
      <c r="E48" s="4">
        <v>0.22</v>
      </c>
      <c r="F48" s="30"/>
      <c r="G48" s="30"/>
      <c r="H48" s="30"/>
      <c r="I48" s="30"/>
      <c r="J48" s="30"/>
      <c r="K48" s="30"/>
      <c r="L48" s="2"/>
      <c r="M48" s="59"/>
    </row>
    <row r="49" spans="1:13" ht="15.75" customHeight="1">
      <c r="A49" s="4">
        <v>26</v>
      </c>
      <c r="B49" s="3" t="s">
        <v>60</v>
      </c>
      <c r="C49" s="6" t="s">
        <v>69</v>
      </c>
      <c r="D49" s="4" t="s">
        <v>70</v>
      </c>
      <c r="E49" s="4">
        <v>0.172</v>
      </c>
      <c r="F49" s="29">
        <v>240</v>
      </c>
      <c r="G49" s="29">
        <f>ROUND(1.732*M49*F49*0.85,0)</f>
        <v>141</v>
      </c>
      <c r="H49" s="29">
        <f>ROUND(I49/(1.732*M49*0.85),0)</f>
        <v>239</v>
      </c>
      <c r="I49" s="29">
        <v>141</v>
      </c>
      <c r="J49" s="29">
        <f t="shared" si="2"/>
        <v>1</v>
      </c>
      <c r="K49" s="29">
        <f t="shared" si="2"/>
        <v>0</v>
      </c>
      <c r="L49" s="2"/>
      <c r="M49" s="59">
        <v>0.4</v>
      </c>
    </row>
    <row r="50" spans="1:13" ht="15.75" customHeight="1">
      <c r="A50" s="4">
        <v>27</v>
      </c>
      <c r="B50" s="3" t="s">
        <v>61</v>
      </c>
      <c r="C50" s="6" t="s">
        <v>69</v>
      </c>
      <c r="D50" s="4" t="s">
        <v>70</v>
      </c>
      <c r="E50" s="4">
        <v>0.172</v>
      </c>
      <c r="F50" s="30"/>
      <c r="G50" s="30"/>
      <c r="H50" s="30"/>
      <c r="I50" s="30"/>
      <c r="J50" s="30"/>
      <c r="K50" s="30"/>
      <c r="L50" s="2"/>
      <c r="M50" s="59"/>
    </row>
    <row r="51" spans="1:13" ht="15.75" customHeight="1">
      <c r="A51" s="4">
        <v>28</v>
      </c>
      <c r="B51" s="3" t="s">
        <v>62</v>
      </c>
      <c r="C51" s="6" t="s">
        <v>69</v>
      </c>
      <c r="D51" s="4" t="s">
        <v>70</v>
      </c>
      <c r="E51" s="4">
        <v>0.172</v>
      </c>
      <c r="F51" s="29">
        <v>240</v>
      </c>
      <c r="G51" s="29">
        <f>ROUND(1.732*M51*F51*0.85,0)</f>
        <v>141</v>
      </c>
      <c r="H51" s="29">
        <f t="shared" si="1"/>
        <v>126</v>
      </c>
      <c r="I51" s="29">
        <v>74.4</v>
      </c>
      <c r="J51" s="29">
        <f t="shared" si="2"/>
        <v>114</v>
      </c>
      <c r="K51" s="29">
        <f t="shared" si="2"/>
        <v>66.6</v>
      </c>
      <c r="L51" s="2"/>
      <c r="M51" s="59">
        <v>0.4</v>
      </c>
    </row>
    <row r="52" spans="1:13" ht="15.75" customHeight="1">
      <c r="A52" s="4">
        <v>29</v>
      </c>
      <c r="B52" s="3" t="s">
        <v>63</v>
      </c>
      <c r="C52" s="6" t="s">
        <v>69</v>
      </c>
      <c r="D52" s="4" t="s">
        <v>70</v>
      </c>
      <c r="E52" s="4">
        <v>0.172</v>
      </c>
      <c r="F52" s="30"/>
      <c r="G52" s="30"/>
      <c r="H52" s="30"/>
      <c r="I52" s="30"/>
      <c r="J52" s="30"/>
      <c r="K52" s="30"/>
      <c r="L52" s="2"/>
      <c r="M52" s="59"/>
    </row>
    <row r="53" spans="1:13" ht="15.75" customHeight="1">
      <c r="A53" s="4">
        <v>30</v>
      </c>
      <c r="B53" s="3" t="s">
        <v>64</v>
      </c>
      <c r="C53" s="6" t="s">
        <v>67</v>
      </c>
      <c r="D53" s="4" t="s">
        <v>71</v>
      </c>
      <c r="E53" s="4">
        <v>0.09</v>
      </c>
      <c r="F53" s="4">
        <v>82.8</v>
      </c>
      <c r="G53" s="4">
        <f>ROUND(1.732*M53*F53*0.85,0)</f>
        <v>49</v>
      </c>
      <c r="H53" s="4">
        <f>ROUND(I53/(1.732*M53*0.85),0)</f>
        <v>76</v>
      </c>
      <c r="I53" s="4">
        <v>45</v>
      </c>
      <c r="J53" s="4">
        <f>F53-H53</f>
        <v>6.799999999999997</v>
      </c>
      <c r="K53" s="4">
        <f t="shared" si="2"/>
        <v>4</v>
      </c>
      <c r="L53" s="2"/>
      <c r="M53" s="7">
        <v>0.4</v>
      </c>
    </row>
    <row r="55" spans="2:13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M55" s="7"/>
    </row>
    <row r="56" ht="14.25" customHeight="1"/>
  </sheetData>
  <sheetProtection/>
  <mergeCells count="93">
    <mergeCell ref="B55:K55"/>
    <mergeCell ref="A1:L1"/>
    <mergeCell ref="A2:L2"/>
    <mergeCell ref="J49:J50"/>
    <mergeCell ref="K49:K50"/>
    <mergeCell ref="H49:H50"/>
    <mergeCell ref="I49:I50"/>
    <mergeCell ref="J45:J46"/>
    <mergeCell ref="K45:K46"/>
    <mergeCell ref="H45:H46"/>
    <mergeCell ref="M49:M50"/>
    <mergeCell ref="F51:F52"/>
    <mergeCell ref="G51:G52"/>
    <mergeCell ref="H51:H52"/>
    <mergeCell ref="I51:I52"/>
    <mergeCell ref="J51:J52"/>
    <mergeCell ref="K51:K52"/>
    <mergeCell ref="M51:M52"/>
    <mergeCell ref="F49:F50"/>
    <mergeCell ref="G49:G50"/>
    <mergeCell ref="M45:M46"/>
    <mergeCell ref="F47:F48"/>
    <mergeCell ref="G47:G48"/>
    <mergeCell ref="H47:H48"/>
    <mergeCell ref="I47:I48"/>
    <mergeCell ref="J47:J48"/>
    <mergeCell ref="K47:K48"/>
    <mergeCell ref="M47:M48"/>
    <mergeCell ref="F45:F46"/>
    <mergeCell ref="G45:G46"/>
    <mergeCell ref="I45:I46"/>
    <mergeCell ref="H19:I19"/>
    <mergeCell ref="J19:K19"/>
    <mergeCell ref="A21:L21"/>
    <mergeCell ref="A22:A23"/>
    <mergeCell ref="B22:B23"/>
    <mergeCell ref="C22:E22"/>
    <mergeCell ref="F22:G22"/>
    <mergeCell ref="H22:I22"/>
    <mergeCell ref="J22:K22"/>
    <mergeCell ref="L3:L4"/>
    <mergeCell ref="B5:L5"/>
    <mergeCell ref="J10:K10"/>
    <mergeCell ref="J11:K11"/>
    <mergeCell ref="J12:K12"/>
    <mergeCell ref="J14:K14"/>
    <mergeCell ref="J8:K8"/>
    <mergeCell ref="J9:K9"/>
    <mergeCell ref="J3:K4"/>
    <mergeCell ref="H6:I6"/>
    <mergeCell ref="F17:G17"/>
    <mergeCell ref="H17:I17"/>
    <mergeCell ref="J17:K17"/>
    <mergeCell ref="L22:L23"/>
    <mergeCell ref="J16:K16"/>
    <mergeCell ref="F20:G20"/>
    <mergeCell ref="H20:I20"/>
    <mergeCell ref="J20:K20"/>
    <mergeCell ref="F19:G19"/>
    <mergeCell ref="J18:K18"/>
    <mergeCell ref="J6:K6"/>
    <mergeCell ref="J7:K7"/>
    <mergeCell ref="H10:I10"/>
    <mergeCell ref="H11:I11"/>
    <mergeCell ref="J13:K13"/>
    <mergeCell ref="J15:K15"/>
    <mergeCell ref="H15:I15"/>
    <mergeCell ref="H3:I4"/>
    <mergeCell ref="H18:I18"/>
    <mergeCell ref="H12:I12"/>
    <mergeCell ref="H14:I14"/>
    <mergeCell ref="F13:G13"/>
    <mergeCell ref="H13:I13"/>
    <mergeCell ref="H7:I7"/>
    <mergeCell ref="H8:I8"/>
    <mergeCell ref="H9:I9"/>
    <mergeCell ref="H16:I16"/>
    <mergeCell ref="F8:G8"/>
    <mergeCell ref="F9:G9"/>
    <mergeCell ref="F10:G10"/>
    <mergeCell ref="F11:G11"/>
    <mergeCell ref="F12:G12"/>
    <mergeCell ref="F14:G14"/>
    <mergeCell ref="F18:G18"/>
    <mergeCell ref="F15:G15"/>
    <mergeCell ref="F16:G16"/>
    <mergeCell ref="A3:A4"/>
    <mergeCell ref="B3:B4"/>
    <mergeCell ref="D3:E3"/>
    <mergeCell ref="C3:C4"/>
    <mergeCell ref="F3:G4"/>
    <mergeCell ref="F6:G6"/>
    <mergeCell ref="F7:G7"/>
  </mergeCells>
  <printOptions horizontalCentered="1"/>
  <pageMargins left="0.36" right="0.24" top="0.6692913385826772" bottom="0.31496062992125984" header="0.5118110236220472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70" zoomScaleNormal="70" zoomScalePageLayoutView="0" workbookViewId="0" topLeftCell="A1">
      <selection activeCell="B33" sqref="B33:B34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4" width="9.140625" style="1" customWidth="1"/>
    <col min="15" max="15" width="22.00390625" style="1" customWidth="1"/>
    <col min="16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5" ht="39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7126+703+F17+F18</f>
        <v>8299</v>
      </c>
      <c r="G6" s="34"/>
      <c r="H6" s="34">
        <f>E6-F6</f>
        <v>7701</v>
      </c>
      <c r="I6" s="34"/>
      <c r="J6" s="34" t="s">
        <v>30</v>
      </c>
      <c r="K6" s="34"/>
      <c r="L6" s="10" t="s">
        <v>182</v>
      </c>
      <c r="M6" s="4">
        <v>6</v>
      </c>
      <c r="N6" s="1">
        <v>20</v>
      </c>
      <c r="O6" s="1">
        <v>16000</v>
      </c>
    </row>
    <row r="7" spans="1:15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  <c r="N7" s="1">
        <v>1.26</v>
      </c>
      <c r="O7" s="23">
        <f>0.6*E7/0.85</f>
        <v>755.2941176470589</v>
      </c>
    </row>
    <row r="8" spans="1:15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823</v>
      </c>
      <c r="G8" s="34"/>
      <c r="H8" s="35">
        <f t="shared" si="0"/>
        <v>247</v>
      </c>
      <c r="I8" s="35"/>
      <c r="J8" s="34" t="s">
        <v>30</v>
      </c>
      <c r="K8" s="34"/>
      <c r="L8" s="10" t="s">
        <v>161</v>
      </c>
      <c r="M8" s="4">
        <v>0.4</v>
      </c>
      <c r="N8" s="1">
        <v>1.26</v>
      </c>
      <c r="O8" s="23">
        <f>0.6*E8/0.85</f>
        <v>755.2941176470589</v>
      </c>
    </row>
    <row r="9" spans="1:15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425</v>
      </c>
      <c r="G9" s="34"/>
      <c r="H9" s="34">
        <f t="shared" si="0"/>
        <v>0</v>
      </c>
      <c r="I9" s="34"/>
      <c r="J9" s="35" t="s">
        <v>31</v>
      </c>
      <c r="K9" s="35"/>
      <c r="L9" s="4"/>
      <c r="M9" s="4">
        <v>0.4</v>
      </c>
      <c r="N9" s="1">
        <v>0.5</v>
      </c>
      <c r="O9" s="23">
        <f>0.6*E9/0.85</f>
        <v>300</v>
      </c>
    </row>
    <row r="10" spans="1:15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F11+F12+F19+L10+F26+F27+F28+F29</f>
        <v>8513.223999999998</v>
      </c>
      <c r="G10" s="34"/>
      <c r="H10" s="35">
        <f t="shared" si="0"/>
        <v>-2643.2239999999983</v>
      </c>
      <c r="I10" s="35"/>
      <c r="J10" s="35" t="s">
        <v>31</v>
      </c>
      <c r="K10" s="35"/>
      <c r="L10" s="10">
        <v>1175.344</v>
      </c>
      <c r="M10" s="4" t="s">
        <v>111</v>
      </c>
      <c r="N10" s="1">
        <v>1.26</v>
      </c>
      <c r="O10" s="23">
        <v>5870</v>
      </c>
    </row>
    <row r="11" spans="1:15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796.6+80+30</f>
        <v>906.6</v>
      </c>
      <c r="G11" s="34"/>
      <c r="H11" s="34">
        <f t="shared" si="0"/>
        <v>163.39999999999998</v>
      </c>
      <c r="I11" s="34"/>
      <c r="J11" s="35" t="s">
        <v>31</v>
      </c>
      <c r="K11" s="35"/>
      <c r="L11" s="4"/>
      <c r="M11" s="4">
        <v>0.4</v>
      </c>
      <c r="N11" s="1">
        <v>1.26</v>
      </c>
      <c r="O11" s="23"/>
    </row>
    <row r="12" spans="1:15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  <c r="N12" s="1">
        <v>1.26</v>
      </c>
      <c r="O12" s="23"/>
    </row>
    <row r="13" spans="1:15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  <c r="N13" s="1">
        <v>0.32</v>
      </c>
      <c r="O13" s="23"/>
    </row>
    <row r="14" spans="1:15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  <c r="N14" s="1">
        <v>0.16</v>
      </c>
      <c r="O14" s="23">
        <f>0.6*E14/0.85</f>
        <v>95.29411764705883</v>
      </c>
    </row>
    <row r="15" spans="1:15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  <c r="N15" s="1">
        <v>1.26</v>
      </c>
      <c r="O15" s="23">
        <f>0.6*E15/0.85</f>
        <v>755.2941176470589</v>
      </c>
    </row>
    <row r="16" spans="1:15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  <c r="N16" s="1">
        <v>1.26</v>
      </c>
      <c r="O16" s="23">
        <f>0.6*E16/0.85</f>
        <v>755.2941176470589</v>
      </c>
    </row>
    <row r="17" spans="1:15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  <c r="N17" s="1">
        <v>0.315</v>
      </c>
      <c r="O17" s="23"/>
    </row>
    <row r="18" spans="1:15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  <c r="N18" s="1">
        <v>0.4</v>
      </c>
      <c r="O18" s="23"/>
    </row>
    <row r="19" spans="1:15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  <c r="N19" s="1">
        <v>2</v>
      </c>
      <c r="O19" s="23"/>
    </row>
    <row r="20" spans="1:15" ht="39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340</v>
      </c>
      <c r="G20" s="37"/>
      <c r="H20" s="38">
        <f>E20-F20</f>
        <v>0</v>
      </c>
      <c r="I20" s="38"/>
      <c r="J20" s="35" t="s">
        <v>31</v>
      </c>
      <c r="K20" s="35"/>
      <c r="L20" s="4" t="s">
        <v>180</v>
      </c>
      <c r="M20" s="4">
        <v>0.4</v>
      </c>
      <c r="N20" s="1">
        <v>0.4</v>
      </c>
      <c r="O20" s="23">
        <v>1800</v>
      </c>
    </row>
    <row r="21" spans="1:15" ht="26.25">
      <c r="A21" s="4">
        <v>16</v>
      </c>
      <c r="B21" s="3" t="s">
        <v>162</v>
      </c>
      <c r="C21" s="3" t="s">
        <v>21</v>
      </c>
      <c r="D21" s="4" t="s">
        <v>35</v>
      </c>
      <c r="E21" s="4">
        <v>150</v>
      </c>
      <c r="F21" s="36">
        <f>80+30+I67+I68</f>
        <v>187</v>
      </c>
      <c r="G21" s="37"/>
      <c r="H21" s="39">
        <f>E21-F21</f>
        <v>-37</v>
      </c>
      <c r="I21" s="39"/>
      <c r="J21" s="35" t="s">
        <v>31</v>
      </c>
      <c r="K21" s="35"/>
      <c r="L21" s="4" t="s">
        <v>128</v>
      </c>
      <c r="M21" s="4">
        <v>0.4</v>
      </c>
      <c r="N21" s="1">
        <v>0.16</v>
      </c>
      <c r="O21" s="23"/>
    </row>
    <row r="22" spans="1:15" ht="15">
      <c r="A22" s="4">
        <v>17</v>
      </c>
      <c r="B22" s="3" t="s">
        <v>168</v>
      </c>
      <c r="C22" s="3" t="s">
        <v>21</v>
      </c>
      <c r="D22" s="4" t="s">
        <v>169</v>
      </c>
      <c r="E22" s="4">
        <v>90</v>
      </c>
      <c r="F22" s="36">
        <f>I69</f>
        <v>0</v>
      </c>
      <c r="G22" s="37"/>
      <c r="H22" s="40">
        <f>E22-F22</f>
        <v>90</v>
      </c>
      <c r="I22" s="40"/>
      <c r="J22" s="34" t="s">
        <v>30</v>
      </c>
      <c r="K22" s="34"/>
      <c r="L22" s="4"/>
      <c r="M22" s="4">
        <v>0.4</v>
      </c>
      <c r="N22" s="1">
        <v>0.1</v>
      </c>
      <c r="O22" s="23"/>
    </row>
    <row r="23" spans="1:15" ht="26.25">
      <c r="A23" s="4">
        <v>17</v>
      </c>
      <c r="B23" s="3" t="s">
        <v>173</v>
      </c>
      <c r="C23" s="3" t="s">
        <v>21</v>
      </c>
      <c r="D23" s="4" t="s">
        <v>169</v>
      </c>
      <c r="E23" s="4">
        <v>90</v>
      </c>
      <c r="F23" s="36">
        <f>I70+I71</f>
        <v>154</v>
      </c>
      <c r="G23" s="37"/>
      <c r="H23" s="39">
        <f>E23-F23</f>
        <v>-64</v>
      </c>
      <c r="I23" s="39"/>
      <c r="J23" s="41" t="s">
        <v>31</v>
      </c>
      <c r="K23" s="41"/>
      <c r="L23" s="4" t="s">
        <v>128</v>
      </c>
      <c r="M23" s="4">
        <v>0.4</v>
      </c>
      <c r="N23" s="1">
        <v>0.1</v>
      </c>
      <c r="O23" s="23"/>
    </row>
    <row r="24" spans="1:15" ht="39">
      <c r="A24" s="4">
        <v>18</v>
      </c>
      <c r="B24" s="17" t="s">
        <v>133</v>
      </c>
      <c r="C24" s="3" t="s">
        <v>22</v>
      </c>
      <c r="D24" s="4" t="s">
        <v>33</v>
      </c>
      <c r="E24" s="4">
        <v>1070</v>
      </c>
      <c r="F24" s="42">
        <v>889</v>
      </c>
      <c r="G24" s="43"/>
      <c r="H24" s="38">
        <f aca="true" t="shared" si="1" ref="H24:H30">E24-F24</f>
        <v>181</v>
      </c>
      <c r="I24" s="38"/>
      <c r="J24" s="35" t="s">
        <v>31</v>
      </c>
      <c r="K24" s="35"/>
      <c r="L24" s="4" t="s">
        <v>138</v>
      </c>
      <c r="M24" s="4" t="s">
        <v>112</v>
      </c>
      <c r="N24" s="1">
        <v>1.26</v>
      </c>
      <c r="O24" s="23">
        <f>0.6*E24/0.85</f>
        <v>755.2941176470589</v>
      </c>
    </row>
    <row r="25" spans="1:15" ht="15">
      <c r="A25" s="4">
        <v>19</v>
      </c>
      <c r="B25" s="13" t="s">
        <v>155</v>
      </c>
      <c r="C25" s="3" t="s">
        <v>22</v>
      </c>
      <c r="D25" s="4" t="s">
        <v>33</v>
      </c>
      <c r="E25" s="4">
        <v>1070</v>
      </c>
      <c r="F25" s="42">
        <v>500</v>
      </c>
      <c r="G25" s="43"/>
      <c r="H25" s="44">
        <f>E25-F25</f>
        <v>570</v>
      </c>
      <c r="I25" s="45"/>
      <c r="J25" s="35" t="s">
        <v>31</v>
      </c>
      <c r="K25" s="35"/>
      <c r="L25" s="4" t="s">
        <v>85</v>
      </c>
      <c r="M25" s="4">
        <v>0.4</v>
      </c>
      <c r="N25" s="1">
        <v>1.26</v>
      </c>
      <c r="O25" s="23"/>
    </row>
    <row r="26" spans="1:15" ht="15">
      <c r="A26" s="4">
        <v>20</v>
      </c>
      <c r="B26" s="3" t="s">
        <v>145</v>
      </c>
      <c r="C26" s="3" t="s">
        <v>22</v>
      </c>
      <c r="D26" s="4" t="s">
        <v>131</v>
      </c>
      <c r="E26" s="4">
        <v>1700</v>
      </c>
      <c r="F26" s="42">
        <v>1197.5</v>
      </c>
      <c r="G26" s="43"/>
      <c r="H26" s="38">
        <f>E26-F26</f>
        <v>502.5</v>
      </c>
      <c r="I26" s="38"/>
      <c r="J26" s="36" t="s">
        <v>30</v>
      </c>
      <c r="K26" s="37"/>
      <c r="L26" s="4" t="s">
        <v>85</v>
      </c>
      <c r="M26" s="4">
        <v>0.4</v>
      </c>
      <c r="N26" s="1">
        <v>2</v>
      </c>
      <c r="O26" s="23"/>
    </row>
    <row r="27" spans="1:15" ht="15">
      <c r="A27" s="4">
        <v>21</v>
      </c>
      <c r="B27" s="3" t="s">
        <v>176</v>
      </c>
      <c r="C27" s="3" t="s">
        <v>22</v>
      </c>
      <c r="D27" s="4" t="s">
        <v>33</v>
      </c>
      <c r="E27" s="4">
        <v>1070</v>
      </c>
      <c r="F27" s="42">
        <v>793.4</v>
      </c>
      <c r="G27" s="43"/>
      <c r="H27" s="38">
        <f>E27-F27</f>
        <v>276.6</v>
      </c>
      <c r="I27" s="38"/>
      <c r="J27" s="35" t="s">
        <v>31</v>
      </c>
      <c r="K27" s="35"/>
      <c r="L27" s="4" t="s">
        <v>85</v>
      </c>
      <c r="M27" s="4">
        <v>0.4</v>
      </c>
      <c r="N27" s="1">
        <v>1.26</v>
      </c>
      <c r="O27" s="23"/>
    </row>
    <row r="28" spans="1:15" ht="15">
      <c r="A28" s="4">
        <v>22</v>
      </c>
      <c r="B28" s="3" t="s">
        <v>177</v>
      </c>
      <c r="C28" s="3" t="s">
        <v>22</v>
      </c>
      <c r="D28" s="4" t="s">
        <v>131</v>
      </c>
      <c r="E28" s="4">
        <v>1700</v>
      </c>
      <c r="F28" s="42">
        <v>1087.83</v>
      </c>
      <c r="G28" s="43"/>
      <c r="H28" s="38">
        <f>E28-F28</f>
        <v>612.1700000000001</v>
      </c>
      <c r="I28" s="38"/>
      <c r="J28" s="35" t="s">
        <v>31</v>
      </c>
      <c r="K28" s="35"/>
      <c r="L28" s="4" t="s">
        <v>85</v>
      </c>
      <c r="M28" s="4">
        <v>0.4</v>
      </c>
      <c r="N28" s="1">
        <v>2</v>
      </c>
      <c r="O28" s="23"/>
    </row>
    <row r="29" spans="1:15" ht="15">
      <c r="A29" s="4">
        <v>23</v>
      </c>
      <c r="B29" s="3" t="s">
        <v>178</v>
      </c>
      <c r="C29" s="3" t="s">
        <v>22</v>
      </c>
      <c r="D29" s="4" t="s">
        <v>33</v>
      </c>
      <c r="E29" s="4">
        <v>1070</v>
      </c>
      <c r="F29" s="42">
        <v>1013.97</v>
      </c>
      <c r="G29" s="43"/>
      <c r="H29" s="38">
        <f t="shared" si="1"/>
        <v>56.02999999999997</v>
      </c>
      <c r="I29" s="38"/>
      <c r="J29" s="35" t="s">
        <v>31</v>
      </c>
      <c r="K29" s="35"/>
      <c r="L29" s="4" t="s">
        <v>85</v>
      </c>
      <c r="M29" s="4">
        <v>0.4</v>
      </c>
      <c r="N29" s="1">
        <v>1.26</v>
      </c>
      <c r="O29" s="23"/>
    </row>
    <row r="30" spans="1:15" ht="15">
      <c r="A30" s="4">
        <v>25</v>
      </c>
      <c r="B30" s="13" t="s">
        <v>159</v>
      </c>
      <c r="C30" s="21" t="s">
        <v>21</v>
      </c>
      <c r="D30" s="24" t="s">
        <v>132</v>
      </c>
      <c r="E30" s="24">
        <v>210</v>
      </c>
      <c r="F30" s="46">
        <f>70+15+15</f>
        <v>100</v>
      </c>
      <c r="G30" s="47"/>
      <c r="H30" s="39">
        <f t="shared" si="1"/>
        <v>110</v>
      </c>
      <c r="I30" s="39"/>
      <c r="J30" s="48" t="s">
        <v>30</v>
      </c>
      <c r="K30" s="49"/>
      <c r="L30" s="24"/>
      <c r="M30" s="24">
        <v>0.4</v>
      </c>
      <c r="O30" s="23"/>
    </row>
    <row r="31" ht="15">
      <c r="M31" s="1"/>
    </row>
    <row r="32" spans="1:13" ht="17.25" customHeight="1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24.75" customHeight="1">
      <c r="A33" s="28" t="s">
        <v>0</v>
      </c>
      <c r="B33" s="28" t="s">
        <v>1</v>
      </c>
      <c r="C33" s="28" t="s">
        <v>18</v>
      </c>
      <c r="D33" s="28"/>
      <c r="E33" s="28"/>
      <c r="F33" s="28" t="s">
        <v>74</v>
      </c>
      <c r="G33" s="28"/>
      <c r="H33" s="28" t="s">
        <v>75</v>
      </c>
      <c r="I33" s="28"/>
      <c r="J33" s="28" t="s">
        <v>76</v>
      </c>
      <c r="K33" s="28"/>
      <c r="L33" s="28" t="s">
        <v>77</v>
      </c>
      <c r="M33" s="29" t="s">
        <v>109</v>
      </c>
    </row>
    <row r="34" spans="1:13" ht="43.5" customHeight="1">
      <c r="A34" s="28"/>
      <c r="B34" s="28"/>
      <c r="C34" s="5" t="s">
        <v>23</v>
      </c>
      <c r="D34" s="5" t="s">
        <v>24</v>
      </c>
      <c r="E34" s="5" t="s">
        <v>28</v>
      </c>
      <c r="F34" s="5" t="s">
        <v>72</v>
      </c>
      <c r="G34" s="5" t="s">
        <v>73</v>
      </c>
      <c r="H34" s="5" t="s">
        <v>72</v>
      </c>
      <c r="I34" s="5" t="s">
        <v>73</v>
      </c>
      <c r="J34" s="5" t="s">
        <v>72</v>
      </c>
      <c r="K34" s="5" t="s">
        <v>73</v>
      </c>
      <c r="L34" s="28"/>
      <c r="M34" s="30"/>
    </row>
    <row r="35" spans="1:13" ht="29.25" customHeight="1">
      <c r="A35" s="4">
        <v>1</v>
      </c>
      <c r="B35" s="3" t="s">
        <v>12</v>
      </c>
      <c r="C35" s="6" t="s">
        <v>39</v>
      </c>
      <c r="D35" s="4" t="s">
        <v>40</v>
      </c>
      <c r="E35" s="4">
        <v>10.5</v>
      </c>
      <c r="F35" s="4">
        <v>450</v>
      </c>
      <c r="G35" s="4">
        <v>16000</v>
      </c>
      <c r="H35" s="4">
        <f aca="true" t="shared" si="2" ref="H35:H60">ROUND(I35/(1.732*M35*0.85),0)</f>
        <v>51</v>
      </c>
      <c r="I35" s="4">
        <f>F6</f>
        <v>8299</v>
      </c>
      <c r="J35" s="4">
        <f>F35-H35</f>
        <v>399</v>
      </c>
      <c r="K35" s="4">
        <f>G35-I35</f>
        <v>7701</v>
      </c>
      <c r="L35" s="2"/>
      <c r="M35" s="4">
        <v>110</v>
      </c>
    </row>
    <row r="36" spans="1:13" ht="29.25" customHeight="1">
      <c r="A36" s="4">
        <v>2</v>
      </c>
      <c r="B36" s="3" t="s">
        <v>13</v>
      </c>
      <c r="C36" s="6" t="s">
        <v>39</v>
      </c>
      <c r="D36" s="4" t="s">
        <v>40</v>
      </c>
      <c r="E36" s="4">
        <v>10.5</v>
      </c>
      <c r="F36" s="4">
        <v>450</v>
      </c>
      <c r="G36" s="4">
        <v>16000</v>
      </c>
      <c r="H36" s="4">
        <f t="shared" si="2"/>
        <v>51</v>
      </c>
      <c r="I36" s="4">
        <f>F6</f>
        <v>8299</v>
      </c>
      <c r="J36" s="4">
        <f aca="true" t="shared" si="3" ref="J36:K64">F36-H36</f>
        <v>399</v>
      </c>
      <c r="K36" s="4">
        <f t="shared" si="3"/>
        <v>7701</v>
      </c>
      <c r="L36" s="2"/>
      <c r="M36" s="4">
        <v>110</v>
      </c>
    </row>
    <row r="37" spans="1:13" ht="15.75" customHeight="1">
      <c r="A37" s="4">
        <v>3</v>
      </c>
      <c r="B37" s="3" t="s">
        <v>47</v>
      </c>
      <c r="C37" s="6" t="s">
        <v>41</v>
      </c>
      <c r="D37" s="4" t="s">
        <v>42</v>
      </c>
      <c r="E37" s="4">
        <v>0.12</v>
      </c>
      <c r="F37" s="4">
        <v>240</v>
      </c>
      <c r="G37" s="4">
        <f aca="true" t="shared" si="4" ref="G37:G60">ROUND(1.732*M37*F37*0.85,0)</f>
        <v>3533</v>
      </c>
      <c r="H37" s="4">
        <f t="shared" si="2"/>
        <v>61</v>
      </c>
      <c r="I37" s="4">
        <f>F7</f>
        <v>892</v>
      </c>
      <c r="J37" s="4">
        <f t="shared" si="3"/>
        <v>179</v>
      </c>
      <c r="K37" s="4">
        <f t="shared" si="3"/>
        <v>2641</v>
      </c>
      <c r="L37" s="2"/>
      <c r="M37" s="4">
        <v>10</v>
      </c>
    </row>
    <row r="38" spans="1:13" ht="15.75" customHeight="1">
      <c r="A38" s="4">
        <v>4</v>
      </c>
      <c r="B38" s="3" t="s">
        <v>48</v>
      </c>
      <c r="C38" s="6" t="s">
        <v>41</v>
      </c>
      <c r="D38" s="4" t="s">
        <v>42</v>
      </c>
      <c r="E38" s="4">
        <v>0.12</v>
      </c>
      <c r="F38" s="4">
        <v>240</v>
      </c>
      <c r="G38" s="4">
        <f t="shared" si="4"/>
        <v>3533</v>
      </c>
      <c r="H38" s="4">
        <f t="shared" si="2"/>
        <v>61</v>
      </c>
      <c r="I38" s="4">
        <f>F7</f>
        <v>892</v>
      </c>
      <c r="J38" s="4">
        <f t="shared" si="3"/>
        <v>179</v>
      </c>
      <c r="K38" s="4">
        <f t="shared" si="3"/>
        <v>2641</v>
      </c>
      <c r="L38" s="2"/>
      <c r="M38" s="4">
        <v>10</v>
      </c>
    </row>
    <row r="39" spans="1:13" ht="15.75" customHeight="1">
      <c r="A39" s="4">
        <v>5</v>
      </c>
      <c r="B39" s="3" t="s">
        <v>49</v>
      </c>
      <c r="C39" s="6" t="s">
        <v>43</v>
      </c>
      <c r="D39" s="4" t="s">
        <v>44</v>
      </c>
      <c r="E39" s="4">
        <v>1.58</v>
      </c>
      <c r="F39" s="4">
        <v>340</v>
      </c>
      <c r="G39" s="4">
        <f t="shared" si="4"/>
        <v>3003</v>
      </c>
      <c r="H39" s="4">
        <f t="shared" si="2"/>
        <v>260</v>
      </c>
      <c r="I39" s="4">
        <f>F8+F24+585.1</f>
        <v>2297.1</v>
      </c>
      <c r="J39" s="4">
        <f t="shared" si="3"/>
        <v>80</v>
      </c>
      <c r="K39" s="4">
        <f t="shared" si="3"/>
        <v>705.9000000000001</v>
      </c>
      <c r="L39" s="10" t="s">
        <v>154</v>
      </c>
      <c r="M39" s="4">
        <v>6</v>
      </c>
    </row>
    <row r="40" spans="1:13" ht="15.75" customHeight="1">
      <c r="A40" s="4">
        <v>6</v>
      </c>
      <c r="B40" s="3" t="s">
        <v>50</v>
      </c>
      <c r="C40" s="6" t="s">
        <v>43</v>
      </c>
      <c r="D40" s="4" t="s">
        <v>44</v>
      </c>
      <c r="E40" s="4">
        <v>1.58</v>
      </c>
      <c r="F40" s="4">
        <v>340</v>
      </c>
      <c r="G40" s="4">
        <f t="shared" si="4"/>
        <v>3003</v>
      </c>
      <c r="H40" s="4">
        <f t="shared" si="2"/>
        <v>331</v>
      </c>
      <c r="I40" s="4">
        <f>F8+F24+585.1+623</f>
        <v>2920.1</v>
      </c>
      <c r="J40" s="4">
        <f t="shared" si="3"/>
        <v>9</v>
      </c>
      <c r="K40" s="4">
        <f>G40-I40</f>
        <v>82.90000000000009</v>
      </c>
      <c r="L40" s="2"/>
      <c r="M40" s="4">
        <v>6</v>
      </c>
    </row>
    <row r="41" spans="1:13" ht="15.75" customHeight="1">
      <c r="A41" s="4">
        <v>7</v>
      </c>
      <c r="B41" s="3" t="s">
        <v>51</v>
      </c>
      <c r="C41" s="6" t="s">
        <v>45</v>
      </c>
      <c r="D41" s="4" t="s">
        <v>38</v>
      </c>
      <c r="E41" s="4">
        <v>0.505</v>
      </c>
      <c r="F41" s="4">
        <v>190</v>
      </c>
      <c r="G41" s="4">
        <f t="shared" si="4"/>
        <v>1678</v>
      </c>
      <c r="H41" s="4">
        <f t="shared" si="2"/>
        <v>48</v>
      </c>
      <c r="I41" s="4">
        <f>F9</f>
        <v>425</v>
      </c>
      <c r="J41" s="4">
        <f t="shared" si="3"/>
        <v>142</v>
      </c>
      <c r="K41" s="4">
        <f t="shared" si="3"/>
        <v>1253</v>
      </c>
      <c r="L41" s="2"/>
      <c r="M41" s="4">
        <v>6</v>
      </c>
    </row>
    <row r="42" spans="1:13" ht="15.75" customHeight="1">
      <c r="A42" s="4">
        <v>8</v>
      </c>
      <c r="B42" s="3" t="s">
        <v>52</v>
      </c>
      <c r="C42" s="6" t="s">
        <v>45</v>
      </c>
      <c r="D42" s="4" t="s">
        <v>38</v>
      </c>
      <c r="E42" s="4">
        <v>0.505</v>
      </c>
      <c r="F42" s="4">
        <v>190</v>
      </c>
      <c r="G42" s="4">
        <f t="shared" si="4"/>
        <v>1678</v>
      </c>
      <c r="H42" s="4">
        <f t="shared" si="2"/>
        <v>48</v>
      </c>
      <c r="I42" s="4">
        <f>F9</f>
        <v>425</v>
      </c>
      <c r="J42" s="4">
        <f t="shared" si="3"/>
        <v>142</v>
      </c>
      <c r="K42" s="4">
        <f t="shared" si="3"/>
        <v>1253</v>
      </c>
      <c r="L42" s="2"/>
      <c r="M42" s="4">
        <v>6</v>
      </c>
    </row>
    <row r="43" spans="1:13" ht="15.75" customHeight="1">
      <c r="A43" s="4">
        <v>9</v>
      </c>
      <c r="B43" s="3" t="s">
        <v>17</v>
      </c>
      <c r="C43" s="6" t="s">
        <v>45</v>
      </c>
      <c r="D43" s="4" t="s">
        <v>44</v>
      </c>
      <c r="E43" s="4">
        <v>2.58</v>
      </c>
      <c r="F43" s="4">
        <v>310</v>
      </c>
      <c r="G43" s="4">
        <f>ROUND(1.732*M43*F43*0.85,0)</f>
        <v>4564</v>
      </c>
      <c r="H43" s="4">
        <f t="shared" si="2"/>
        <v>578</v>
      </c>
      <c r="I43" s="4">
        <f>F10</f>
        <v>8513.223999999998</v>
      </c>
      <c r="J43" s="12">
        <f t="shared" si="3"/>
        <v>-268</v>
      </c>
      <c r="K43" s="12">
        <f t="shared" si="3"/>
        <v>-3949.2239999999983</v>
      </c>
      <c r="L43" s="2"/>
      <c r="M43" s="4">
        <v>10</v>
      </c>
    </row>
    <row r="44" spans="1:13" ht="15.75" customHeight="1">
      <c r="A44" s="4">
        <v>10</v>
      </c>
      <c r="B44" s="3" t="s">
        <v>16</v>
      </c>
      <c r="C44" s="6" t="s">
        <v>45</v>
      </c>
      <c r="D44" s="4" t="s">
        <v>44</v>
      </c>
      <c r="E44" s="4">
        <v>2.58</v>
      </c>
      <c r="F44" s="4">
        <v>310</v>
      </c>
      <c r="G44" s="4">
        <f t="shared" si="4"/>
        <v>4564</v>
      </c>
      <c r="H44" s="4">
        <f t="shared" si="2"/>
        <v>578</v>
      </c>
      <c r="I44" s="4">
        <f>F10</f>
        <v>8513.223999999998</v>
      </c>
      <c r="J44" s="12">
        <f t="shared" si="3"/>
        <v>-268</v>
      </c>
      <c r="K44" s="12">
        <f t="shared" si="3"/>
        <v>-3949.2239999999983</v>
      </c>
      <c r="L44" s="2"/>
      <c r="M44" s="4">
        <v>10</v>
      </c>
    </row>
    <row r="45" spans="1:13" ht="30.75" customHeight="1">
      <c r="A45" s="4">
        <v>11</v>
      </c>
      <c r="B45" s="3" t="s">
        <v>164</v>
      </c>
      <c r="C45" s="6" t="s">
        <v>81</v>
      </c>
      <c r="D45" s="4" t="s">
        <v>38</v>
      </c>
      <c r="E45" s="11">
        <v>2.7</v>
      </c>
      <c r="F45" s="4">
        <v>310</v>
      </c>
      <c r="G45" s="4">
        <f t="shared" si="4"/>
        <v>4564</v>
      </c>
      <c r="H45" s="4">
        <f t="shared" si="2"/>
        <v>171</v>
      </c>
      <c r="I45" s="4">
        <f>F20+489.4+320+F30+200+F21+F22+F23+725</f>
        <v>2515.4</v>
      </c>
      <c r="J45" s="4">
        <f>F45-H45</f>
        <v>139</v>
      </c>
      <c r="K45" s="4">
        <f>G45-I45</f>
        <v>2048.6</v>
      </c>
      <c r="L45" s="4" t="s">
        <v>183</v>
      </c>
      <c r="M45" s="4">
        <v>10</v>
      </c>
    </row>
    <row r="46" spans="1:13" ht="15.75" customHeight="1">
      <c r="A46" s="4">
        <v>12</v>
      </c>
      <c r="B46" s="3" t="s">
        <v>53</v>
      </c>
      <c r="C46" s="6" t="s">
        <v>41</v>
      </c>
      <c r="D46" s="4" t="s">
        <v>46</v>
      </c>
      <c r="E46" s="4">
        <v>0.3</v>
      </c>
      <c r="F46" s="4">
        <v>155</v>
      </c>
      <c r="G46" s="4">
        <f t="shared" si="4"/>
        <v>1369</v>
      </c>
      <c r="H46" s="4">
        <f t="shared" si="2"/>
        <v>5</v>
      </c>
      <c r="I46" s="4">
        <f>F14</f>
        <v>40</v>
      </c>
      <c r="J46" s="4">
        <f t="shared" si="3"/>
        <v>150</v>
      </c>
      <c r="K46" s="4">
        <f t="shared" si="3"/>
        <v>1329</v>
      </c>
      <c r="L46" s="4" t="s">
        <v>78</v>
      </c>
      <c r="M46" s="4">
        <v>6</v>
      </c>
    </row>
    <row r="47" spans="1:13" ht="15.75" customHeight="1">
      <c r="A47" s="4">
        <v>13</v>
      </c>
      <c r="B47" s="3" t="s">
        <v>65</v>
      </c>
      <c r="C47" s="6" t="s">
        <v>66</v>
      </c>
      <c r="D47" s="4" t="s">
        <v>42</v>
      </c>
      <c r="E47" s="4">
        <v>0.04</v>
      </c>
      <c r="F47" s="4">
        <v>260</v>
      </c>
      <c r="G47" s="4">
        <f t="shared" si="4"/>
        <v>2297</v>
      </c>
      <c r="H47" s="4">
        <f t="shared" si="2"/>
        <v>11</v>
      </c>
      <c r="I47" s="4">
        <f>F17</f>
        <v>95</v>
      </c>
      <c r="J47" s="4">
        <f t="shared" si="3"/>
        <v>249</v>
      </c>
      <c r="K47" s="4">
        <f t="shared" si="3"/>
        <v>2202</v>
      </c>
      <c r="L47" s="2"/>
      <c r="M47" s="4">
        <v>6</v>
      </c>
    </row>
    <row r="48" spans="1:13" ht="15.75" customHeight="1">
      <c r="A48" s="4">
        <v>14</v>
      </c>
      <c r="B48" s="3" t="s">
        <v>58</v>
      </c>
      <c r="C48" s="6" t="s">
        <v>43</v>
      </c>
      <c r="D48" s="4" t="s">
        <v>44</v>
      </c>
      <c r="E48" s="4">
        <v>0.01</v>
      </c>
      <c r="F48" s="4">
        <v>310</v>
      </c>
      <c r="G48" s="4">
        <f t="shared" si="4"/>
        <v>4564</v>
      </c>
      <c r="H48" s="4">
        <f>ROUND(I48/(1.732*M48*0.85),0)</f>
        <v>78</v>
      </c>
      <c r="I48" s="4">
        <f>F11+F13</f>
        <v>1144.6</v>
      </c>
      <c r="J48" s="4">
        <f t="shared" si="3"/>
        <v>232</v>
      </c>
      <c r="K48" s="4">
        <f t="shared" si="3"/>
        <v>3419.4</v>
      </c>
      <c r="L48" s="4" t="s">
        <v>78</v>
      </c>
      <c r="M48" s="4">
        <v>10</v>
      </c>
    </row>
    <row r="49" spans="1:13" ht="15.75" customHeight="1">
      <c r="A49" s="4">
        <v>15</v>
      </c>
      <c r="B49" s="3" t="s">
        <v>59</v>
      </c>
      <c r="C49" s="6" t="s">
        <v>43</v>
      </c>
      <c r="D49" s="4" t="s">
        <v>44</v>
      </c>
      <c r="E49" s="4">
        <v>0.01</v>
      </c>
      <c r="F49" s="4">
        <v>310</v>
      </c>
      <c r="G49" s="4">
        <f t="shared" si="4"/>
        <v>4564</v>
      </c>
      <c r="H49" s="4">
        <f t="shared" si="2"/>
        <v>78</v>
      </c>
      <c r="I49" s="4">
        <f>F11+F13</f>
        <v>1144.6</v>
      </c>
      <c r="J49" s="4">
        <f t="shared" si="3"/>
        <v>232</v>
      </c>
      <c r="K49" s="4">
        <f t="shared" si="3"/>
        <v>3419.4</v>
      </c>
      <c r="L49" s="4" t="s">
        <v>78</v>
      </c>
      <c r="M49" s="4">
        <v>10</v>
      </c>
    </row>
    <row r="50" spans="1:13" ht="15.75" customHeight="1">
      <c r="A50" s="4">
        <v>16</v>
      </c>
      <c r="B50" s="3" t="s">
        <v>88</v>
      </c>
      <c r="C50" s="6" t="s">
        <v>43</v>
      </c>
      <c r="D50" s="4" t="s">
        <v>44</v>
      </c>
      <c r="E50" s="4">
        <v>0.12</v>
      </c>
      <c r="F50" s="4">
        <v>310</v>
      </c>
      <c r="G50" s="4">
        <f t="shared" si="4"/>
        <v>4564</v>
      </c>
      <c r="H50" s="4">
        <f t="shared" si="2"/>
        <v>222</v>
      </c>
      <c r="I50" s="4">
        <f>F12+F28+F29</f>
        <v>3270.38</v>
      </c>
      <c r="J50" s="4">
        <f t="shared" si="3"/>
        <v>88</v>
      </c>
      <c r="K50" s="4">
        <f t="shared" si="3"/>
        <v>1293.62</v>
      </c>
      <c r="L50" s="4"/>
      <c r="M50" s="4">
        <v>10</v>
      </c>
    </row>
    <row r="51" spans="1:13" ht="15.75" customHeight="1">
      <c r="A51" s="4">
        <v>17</v>
      </c>
      <c r="B51" s="3" t="s">
        <v>89</v>
      </c>
      <c r="C51" s="6" t="s">
        <v>43</v>
      </c>
      <c r="D51" s="4" t="s">
        <v>44</v>
      </c>
      <c r="E51" s="4">
        <v>0.12</v>
      </c>
      <c r="F51" s="4">
        <v>310</v>
      </c>
      <c r="G51" s="4">
        <f t="shared" si="4"/>
        <v>4564</v>
      </c>
      <c r="H51" s="4">
        <f t="shared" si="2"/>
        <v>222</v>
      </c>
      <c r="I51" s="4">
        <f>F12+F28+F29</f>
        <v>3270.38</v>
      </c>
      <c r="J51" s="4">
        <f t="shared" si="3"/>
        <v>88</v>
      </c>
      <c r="K51" s="4">
        <f t="shared" si="3"/>
        <v>1293.62</v>
      </c>
      <c r="L51" s="4"/>
      <c r="M51" s="4">
        <v>10</v>
      </c>
    </row>
    <row r="52" spans="1:13" ht="15.75" customHeight="1">
      <c r="A52" s="4">
        <v>18</v>
      </c>
      <c r="B52" s="3" t="s">
        <v>100</v>
      </c>
      <c r="C52" s="6" t="s">
        <v>43</v>
      </c>
      <c r="D52" s="4" t="s">
        <v>38</v>
      </c>
      <c r="E52" s="4">
        <v>0.495</v>
      </c>
      <c r="F52" s="4">
        <v>190</v>
      </c>
      <c r="G52" s="4">
        <f t="shared" si="4"/>
        <v>2797</v>
      </c>
      <c r="H52" s="4">
        <f t="shared" si="2"/>
        <v>16</v>
      </c>
      <c r="I52" s="4">
        <f>F13</f>
        <v>238</v>
      </c>
      <c r="J52" s="4">
        <f t="shared" si="3"/>
        <v>174</v>
      </c>
      <c r="K52" s="4">
        <f t="shared" si="3"/>
        <v>2559</v>
      </c>
      <c r="L52" s="4"/>
      <c r="M52" s="4">
        <v>10</v>
      </c>
    </row>
    <row r="53" spans="1:13" ht="15.75" customHeight="1">
      <c r="A53" s="4">
        <v>19</v>
      </c>
      <c r="B53" s="3" t="s">
        <v>101</v>
      </c>
      <c r="C53" s="6" t="s">
        <v>43</v>
      </c>
      <c r="D53" s="4" t="s">
        <v>38</v>
      </c>
      <c r="E53" s="4">
        <v>0.495</v>
      </c>
      <c r="F53" s="4">
        <v>190</v>
      </c>
      <c r="G53" s="4">
        <f t="shared" si="4"/>
        <v>2797</v>
      </c>
      <c r="H53" s="4">
        <f t="shared" si="2"/>
        <v>16</v>
      </c>
      <c r="I53" s="4">
        <f>F13</f>
        <v>238</v>
      </c>
      <c r="J53" s="4">
        <f t="shared" si="3"/>
        <v>174</v>
      </c>
      <c r="K53" s="4">
        <f t="shared" si="3"/>
        <v>2559</v>
      </c>
      <c r="L53" s="4"/>
      <c r="M53" s="4">
        <v>10</v>
      </c>
    </row>
    <row r="54" spans="1:13" ht="15.75" customHeight="1">
      <c r="A54" s="4">
        <v>20</v>
      </c>
      <c r="B54" s="3" t="s">
        <v>156</v>
      </c>
      <c r="C54" s="6" t="s">
        <v>43</v>
      </c>
      <c r="D54" s="4" t="s">
        <v>44</v>
      </c>
      <c r="E54" s="4">
        <v>0.2</v>
      </c>
      <c r="F54" s="4">
        <v>310</v>
      </c>
      <c r="G54" s="4">
        <f>ROUND(1.732*M54*F54*0.85,0)</f>
        <v>4564</v>
      </c>
      <c r="H54" s="4">
        <f>ROUND(I54/(1.732*M54*0.85),0)</f>
        <v>135</v>
      </c>
      <c r="I54" s="9">
        <f>F26+F27</f>
        <v>1990.9</v>
      </c>
      <c r="J54" s="4">
        <f t="shared" si="3"/>
        <v>175</v>
      </c>
      <c r="K54" s="4">
        <f t="shared" si="3"/>
        <v>2573.1</v>
      </c>
      <c r="L54" s="4"/>
      <c r="M54" s="4">
        <v>10</v>
      </c>
    </row>
    <row r="55" spans="1:13" ht="15.75" customHeight="1">
      <c r="A55" s="4">
        <v>21</v>
      </c>
      <c r="B55" s="3" t="s">
        <v>157</v>
      </c>
      <c r="C55" s="6" t="s">
        <v>43</v>
      </c>
      <c r="D55" s="4" t="s">
        <v>44</v>
      </c>
      <c r="E55" s="4">
        <v>0.2</v>
      </c>
      <c r="F55" s="4">
        <v>310</v>
      </c>
      <c r="G55" s="4">
        <f>ROUND(1.732*M55*F55*0.85,0)</f>
        <v>4564</v>
      </c>
      <c r="H55" s="4">
        <f>ROUND(I55/(1.732*M55*0.85),0)</f>
        <v>135</v>
      </c>
      <c r="I55" s="9">
        <f>F26+F27</f>
        <v>1990.9</v>
      </c>
      <c r="J55" s="4">
        <f t="shared" si="3"/>
        <v>175</v>
      </c>
      <c r="K55" s="4">
        <f t="shared" si="3"/>
        <v>2573.1</v>
      </c>
      <c r="L55" s="4"/>
      <c r="M55" s="4">
        <v>10</v>
      </c>
    </row>
    <row r="56" spans="1:13" ht="15.75" customHeight="1">
      <c r="A56" s="4">
        <v>22</v>
      </c>
      <c r="B56" s="3" t="s">
        <v>150</v>
      </c>
      <c r="C56" s="6" t="s">
        <v>66</v>
      </c>
      <c r="D56" s="4" t="s">
        <v>42</v>
      </c>
      <c r="E56" s="4">
        <v>0.273</v>
      </c>
      <c r="F56" s="9">
        <v>260</v>
      </c>
      <c r="G56" s="4">
        <f>ROUND(1.732*M56*F56*0.85,0)</f>
        <v>3828</v>
      </c>
      <c r="H56" s="4">
        <f>ROUND(I56/(1.732*M56*0.85),0)</f>
        <v>79</v>
      </c>
      <c r="I56" s="9">
        <f>F19</f>
        <v>1170</v>
      </c>
      <c r="J56" s="4">
        <f>F56-H56</f>
        <v>181</v>
      </c>
      <c r="K56" s="4">
        <f>G56-I56</f>
        <v>2658</v>
      </c>
      <c r="L56" s="4"/>
      <c r="M56" s="4">
        <v>10</v>
      </c>
    </row>
    <row r="57" spans="1:13" ht="15.75" customHeight="1">
      <c r="A57" s="4">
        <v>23</v>
      </c>
      <c r="B57" s="3" t="s">
        <v>151</v>
      </c>
      <c r="C57" s="6" t="s">
        <v>66</v>
      </c>
      <c r="D57" s="4" t="s">
        <v>42</v>
      </c>
      <c r="E57" s="4">
        <v>0.273</v>
      </c>
      <c r="F57" s="9">
        <v>260</v>
      </c>
      <c r="G57" s="4">
        <f>ROUND(1.732*M57*F57*0.85,0)</f>
        <v>3828</v>
      </c>
      <c r="H57" s="4">
        <f>ROUND(I57/(1.732*M57*0.85),0)</f>
        <v>79</v>
      </c>
      <c r="I57" s="9">
        <f>F19</f>
        <v>1170</v>
      </c>
      <c r="J57" s="4">
        <f>F57-H57</f>
        <v>181</v>
      </c>
      <c r="K57" s="4">
        <f>G57-I57</f>
        <v>2658</v>
      </c>
      <c r="L57" s="4"/>
      <c r="M57" s="4">
        <v>10</v>
      </c>
    </row>
    <row r="58" spans="1:13" ht="15.75" customHeight="1">
      <c r="A58" s="4">
        <v>24</v>
      </c>
      <c r="B58" s="3" t="s">
        <v>91</v>
      </c>
      <c r="C58" s="6" t="s">
        <v>43</v>
      </c>
      <c r="D58" s="4" t="s">
        <v>42</v>
      </c>
      <c r="E58" s="4">
        <v>0.5</v>
      </c>
      <c r="F58" s="9">
        <v>260</v>
      </c>
      <c r="G58" s="4">
        <f t="shared" si="4"/>
        <v>3828</v>
      </c>
      <c r="H58" s="4">
        <f t="shared" si="2"/>
        <v>44</v>
      </c>
      <c r="I58" s="9">
        <f>F16</f>
        <v>641</v>
      </c>
      <c r="J58" s="4">
        <f t="shared" si="3"/>
        <v>216</v>
      </c>
      <c r="K58" s="4">
        <f t="shared" si="3"/>
        <v>3187</v>
      </c>
      <c r="L58" s="4" t="s">
        <v>78</v>
      </c>
      <c r="M58" s="4">
        <v>10</v>
      </c>
    </row>
    <row r="59" spans="1:13" ht="15.75" customHeight="1">
      <c r="A59" s="4">
        <v>25</v>
      </c>
      <c r="B59" s="3" t="s">
        <v>92</v>
      </c>
      <c r="C59" s="6" t="s">
        <v>43</v>
      </c>
      <c r="D59" s="4" t="s">
        <v>42</v>
      </c>
      <c r="E59" s="4">
        <v>0.5</v>
      </c>
      <c r="F59" s="9">
        <v>260</v>
      </c>
      <c r="G59" s="4">
        <f t="shared" si="4"/>
        <v>3828</v>
      </c>
      <c r="H59" s="4">
        <f t="shared" si="2"/>
        <v>44</v>
      </c>
      <c r="I59" s="9">
        <f>F16</f>
        <v>641</v>
      </c>
      <c r="J59" s="4">
        <f t="shared" si="3"/>
        <v>216</v>
      </c>
      <c r="K59" s="4">
        <f t="shared" si="3"/>
        <v>3187</v>
      </c>
      <c r="L59" s="4" t="s">
        <v>78</v>
      </c>
      <c r="M59" s="4">
        <v>10</v>
      </c>
    </row>
    <row r="60" spans="1:13" ht="15.75" customHeight="1">
      <c r="A60" s="4">
        <v>26</v>
      </c>
      <c r="B60" s="3" t="s">
        <v>54</v>
      </c>
      <c r="C60" s="6" t="s">
        <v>67</v>
      </c>
      <c r="D60" s="4" t="s">
        <v>68</v>
      </c>
      <c r="E60" s="4">
        <v>0.22</v>
      </c>
      <c r="F60" s="29">
        <v>308.2</v>
      </c>
      <c r="G60" s="29">
        <f t="shared" si="4"/>
        <v>181</v>
      </c>
      <c r="H60" s="29">
        <f t="shared" si="2"/>
        <v>306</v>
      </c>
      <c r="I60" s="29">
        <v>180</v>
      </c>
      <c r="J60" s="29">
        <f t="shared" si="3"/>
        <v>2.1999999999999886</v>
      </c>
      <c r="K60" s="29">
        <f t="shared" si="3"/>
        <v>1</v>
      </c>
      <c r="L60" s="4"/>
      <c r="M60" s="29">
        <v>0.4</v>
      </c>
    </row>
    <row r="61" spans="1:13" ht="15.75" customHeight="1">
      <c r="A61" s="4">
        <v>27</v>
      </c>
      <c r="B61" s="3" t="s">
        <v>55</v>
      </c>
      <c r="C61" s="6" t="s">
        <v>67</v>
      </c>
      <c r="D61" s="4" t="s">
        <v>68</v>
      </c>
      <c r="E61" s="4">
        <v>0.22</v>
      </c>
      <c r="F61" s="30"/>
      <c r="G61" s="30"/>
      <c r="H61" s="30"/>
      <c r="I61" s="30"/>
      <c r="J61" s="30"/>
      <c r="K61" s="30"/>
      <c r="L61" s="4"/>
      <c r="M61" s="30"/>
    </row>
    <row r="62" spans="1:13" ht="15.75" customHeight="1">
      <c r="A62" s="4">
        <v>28</v>
      </c>
      <c r="B62" s="3" t="s">
        <v>56</v>
      </c>
      <c r="C62" s="6" t="s">
        <v>67</v>
      </c>
      <c r="D62" s="4" t="s">
        <v>68</v>
      </c>
      <c r="E62" s="4">
        <v>0.31</v>
      </c>
      <c r="F62" s="29">
        <v>308.2</v>
      </c>
      <c r="G62" s="29">
        <f>ROUND(1.732*M62*F62*0.85,0)</f>
        <v>181</v>
      </c>
      <c r="H62" s="29">
        <f>ROUND(I62/(1.732*M62*0.85),0)</f>
        <v>306</v>
      </c>
      <c r="I62" s="29">
        <v>180</v>
      </c>
      <c r="J62" s="29">
        <f>F62-H62</f>
        <v>2.1999999999999886</v>
      </c>
      <c r="K62" s="29">
        <f>G62-I62</f>
        <v>1</v>
      </c>
      <c r="L62" s="4"/>
      <c r="M62" s="29">
        <v>0.4</v>
      </c>
    </row>
    <row r="63" spans="1:13" ht="15.75" customHeight="1">
      <c r="A63" s="4">
        <v>29</v>
      </c>
      <c r="B63" s="3" t="s">
        <v>57</v>
      </c>
      <c r="C63" s="6" t="s">
        <v>67</v>
      </c>
      <c r="D63" s="4" t="s">
        <v>68</v>
      </c>
      <c r="E63" s="4">
        <v>0.31</v>
      </c>
      <c r="F63" s="30"/>
      <c r="G63" s="30"/>
      <c r="H63" s="30"/>
      <c r="I63" s="30"/>
      <c r="J63" s="30"/>
      <c r="K63" s="30"/>
      <c r="L63" s="4"/>
      <c r="M63" s="30"/>
    </row>
    <row r="64" spans="1:15" ht="15.75" customHeight="1">
      <c r="A64" s="4">
        <v>30</v>
      </c>
      <c r="B64" s="3" t="s">
        <v>186</v>
      </c>
      <c r="C64" s="6" t="s">
        <v>119</v>
      </c>
      <c r="D64" s="4" t="s">
        <v>120</v>
      </c>
      <c r="E64" s="4">
        <v>0.8</v>
      </c>
      <c r="F64" s="4">
        <v>210</v>
      </c>
      <c r="G64" s="4">
        <f aca="true" t="shared" si="5" ref="G64:G74">ROUND(1.732*M64*F64*0.85,0)</f>
        <v>124</v>
      </c>
      <c r="H64" s="4">
        <f aca="true" t="shared" si="6" ref="H64:H74">ROUND(I64/(1.732*M64*0.85),0)</f>
        <v>85</v>
      </c>
      <c r="I64" s="4">
        <v>50</v>
      </c>
      <c r="J64" s="4">
        <f aca="true" t="shared" si="7" ref="J64:K74">F64-H64</f>
        <v>125</v>
      </c>
      <c r="K64" s="4">
        <f t="shared" si="3"/>
        <v>74</v>
      </c>
      <c r="L64" s="4"/>
      <c r="M64" s="4">
        <v>0.4</v>
      </c>
      <c r="O64" s="1" t="s">
        <v>187</v>
      </c>
    </row>
    <row r="65" spans="1:13" ht="15.75" customHeight="1">
      <c r="A65" s="4">
        <v>31</v>
      </c>
      <c r="B65" s="3" t="s">
        <v>123</v>
      </c>
      <c r="C65" s="6" t="s">
        <v>119</v>
      </c>
      <c r="D65" s="4" t="s">
        <v>120</v>
      </c>
      <c r="E65" s="4">
        <v>0.5</v>
      </c>
      <c r="F65" s="4">
        <v>210</v>
      </c>
      <c r="G65" s="4">
        <f t="shared" si="5"/>
        <v>124</v>
      </c>
      <c r="H65" s="4">
        <f t="shared" si="6"/>
        <v>119</v>
      </c>
      <c r="I65" s="4">
        <v>70</v>
      </c>
      <c r="J65" s="4">
        <f t="shared" si="7"/>
        <v>91</v>
      </c>
      <c r="K65" s="4">
        <f t="shared" si="7"/>
        <v>54</v>
      </c>
      <c r="L65" s="4">
        <v>0.3</v>
      </c>
      <c r="M65" s="4">
        <v>0.4</v>
      </c>
    </row>
    <row r="66" spans="1:13" ht="15.75" customHeight="1">
      <c r="A66" s="4">
        <v>32</v>
      </c>
      <c r="B66" s="3" t="s">
        <v>124</v>
      </c>
      <c r="C66" s="6" t="s">
        <v>119</v>
      </c>
      <c r="D66" s="4" t="s">
        <v>71</v>
      </c>
      <c r="E66" s="4">
        <v>0.3</v>
      </c>
      <c r="F66" s="4">
        <v>130</v>
      </c>
      <c r="G66" s="4">
        <f t="shared" si="5"/>
        <v>77</v>
      </c>
      <c r="H66" s="4">
        <f t="shared" si="6"/>
        <v>129</v>
      </c>
      <c r="I66" s="4">
        <v>76</v>
      </c>
      <c r="J66" s="4">
        <f t="shared" si="7"/>
        <v>1</v>
      </c>
      <c r="K66" s="4">
        <f t="shared" si="7"/>
        <v>1</v>
      </c>
      <c r="L66" s="4"/>
      <c r="M66" s="4">
        <v>0.4</v>
      </c>
    </row>
    <row r="67" spans="1:13" ht="15.75" customHeight="1">
      <c r="A67" s="4">
        <v>33</v>
      </c>
      <c r="B67" s="3" t="s">
        <v>171</v>
      </c>
      <c r="C67" s="6" t="s">
        <v>119</v>
      </c>
      <c r="D67" s="4" t="s">
        <v>71</v>
      </c>
      <c r="E67" s="4">
        <v>1</v>
      </c>
      <c r="F67" s="4">
        <v>130</v>
      </c>
      <c r="G67" s="4">
        <f>ROUND(1.732*M67*F67*0.85,0)</f>
        <v>77</v>
      </c>
      <c r="H67" s="4">
        <f>ROUND(I67/(1.732*M67*0.85),0)</f>
        <v>131</v>
      </c>
      <c r="I67" s="4">
        <v>77</v>
      </c>
      <c r="J67" s="4">
        <f>F67-H67</f>
        <v>-1</v>
      </c>
      <c r="K67" s="4">
        <f>G67-I67</f>
        <v>0</v>
      </c>
      <c r="L67" s="4"/>
      <c r="M67" s="4">
        <v>0.4</v>
      </c>
    </row>
    <row r="68" spans="1:13" ht="15.75" customHeight="1">
      <c r="A68" s="4">
        <v>34</v>
      </c>
      <c r="B68" s="3" t="s">
        <v>184</v>
      </c>
      <c r="C68" s="6" t="s">
        <v>119</v>
      </c>
      <c r="D68" s="4" t="s">
        <v>71</v>
      </c>
      <c r="E68" s="4">
        <v>0.3</v>
      </c>
      <c r="F68" s="4">
        <v>130</v>
      </c>
      <c r="G68" s="4">
        <f>ROUND(1.732*M68*F68*0.85,0)</f>
        <v>77</v>
      </c>
      <c r="H68" s="4">
        <f>ROUND(I68/(1.732*M68*0.85),0)</f>
        <v>0</v>
      </c>
      <c r="I68" s="4">
        <v>0</v>
      </c>
      <c r="J68" s="4">
        <f>F68-H68</f>
        <v>130</v>
      </c>
      <c r="K68" s="4">
        <f>G68-I68</f>
        <v>77</v>
      </c>
      <c r="L68" s="4"/>
      <c r="M68" s="4">
        <v>0.4</v>
      </c>
    </row>
    <row r="69" spans="1:13" ht="15.75" customHeight="1">
      <c r="A69" s="4">
        <v>35</v>
      </c>
      <c r="B69" s="3" t="s">
        <v>170</v>
      </c>
      <c r="C69" s="6" t="s">
        <v>119</v>
      </c>
      <c r="D69" s="4" t="s">
        <v>71</v>
      </c>
      <c r="E69" s="4">
        <v>0.7</v>
      </c>
      <c r="F69" s="4">
        <v>130</v>
      </c>
      <c r="G69" s="4">
        <f>ROUND(1.732*M69*F69*0.85,0)</f>
        <v>77</v>
      </c>
      <c r="H69" s="4">
        <f>ROUND(I69/(1.732*M69*0.85),0)</f>
        <v>0</v>
      </c>
      <c r="I69" s="4">
        <v>0</v>
      </c>
      <c r="J69" s="4">
        <f>F69-H69</f>
        <v>130</v>
      </c>
      <c r="K69" s="4">
        <f t="shared" si="7"/>
        <v>77</v>
      </c>
      <c r="L69" s="4"/>
      <c r="M69" s="4">
        <v>0.4</v>
      </c>
    </row>
    <row r="70" spans="1:13" ht="15.75" customHeight="1">
      <c r="A70" s="4">
        <v>36</v>
      </c>
      <c r="B70" s="3" t="s">
        <v>175</v>
      </c>
      <c r="C70" s="6" t="s">
        <v>119</v>
      </c>
      <c r="D70" s="4" t="s">
        <v>71</v>
      </c>
      <c r="E70" s="4">
        <v>2</v>
      </c>
      <c r="F70" s="4">
        <v>130</v>
      </c>
      <c r="G70" s="4">
        <f>ROUND(1.732*M70*F70*0.85,0)</f>
        <v>77</v>
      </c>
      <c r="H70" s="4">
        <f>ROUND(I70/(1.732*M70*0.85),0)</f>
        <v>131</v>
      </c>
      <c r="I70" s="4">
        <v>77</v>
      </c>
      <c r="J70" s="4">
        <f>F70-H70</f>
        <v>-1</v>
      </c>
      <c r="K70" s="4">
        <f>G70-I70</f>
        <v>0</v>
      </c>
      <c r="L70" s="4"/>
      <c r="M70" s="4">
        <v>0.4</v>
      </c>
    </row>
    <row r="71" spans="1:13" ht="15.75" customHeight="1">
      <c r="A71" s="4">
        <v>37</v>
      </c>
      <c r="B71" s="3" t="s">
        <v>179</v>
      </c>
      <c r="C71" s="6" t="s">
        <v>119</v>
      </c>
      <c r="D71" s="4" t="s">
        <v>71</v>
      </c>
      <c r="E71" s="20">
        <v>1</v>
      </c>
      <c r="F71" s="4">
        <v>130</v>
      </c>
      <c r="G71" s="4">
        <f>ROUND(1.732*M71*F71*0.85,0)</f>
        <v>77</v>
      </c>
      <c r="H71" s="4">
        <f>ROUND(I71/(1.732*M71*0.85),0)</f>
        <v>131</v>
      </c>
      <c r="I71" s="4">
        <v>77</v>
      </c>
      <c r="J71" s="4">
        <f>F71-H71</f>
        <v>-1</v>
      </c>
      <c r="K71" s="4">
        <f>G71-I71</f>
        <v>0</v>
      </c>
      <c r="L71" s="4"/>
      <c r="M71" s="4">
        <v>0.4</v>
      </c>
    </row>
    <row r="72" spans="1:13" ht="15">
      <c r="A72" s="4">
        <v>38</v>
      </c>
      <c r="B72" s="3" t="s">
        <v>121</v>
      </c>
      <c r="C72" s="6" t="s">
        <v>119</v>
      </c>
      <c r="D72" s="4" t="s">
        <v>71</v>
      </c>
      <c r="E72" s="4">
        <v>0.5</v>
      </c>
      <c r="F72" s="4">
        <v>130</v>
      </c>
      <c r="G72" s="4">
        <f t="shared" si="5"/>
        <v>77</v>
      </c>
      <c r="H72" s="4">
        <f t="shared" si="6"/>
        <v>131</v>
      </c>
      <c r="I72" s="4">
        <v>77</v>
      </c>
      <c r="J72" s="4">
        <f t="shared" si="7"/>
        <v>-1</v>
      </c>
      <c r="K72" s="4">
        <f t="shared" si="7"/>
        <v>0</v>
      </c>
      <c r="L72" s="4">
        <v>0.32</v>
      </c>
      <c r="M72" s="4">
        <v>0.4</v>
      </c>
    </row>
    <row r="73" spans="1:13" ht="14.25" customHeight="1">
      <c r="A73" s="4">
        <v>39</v>
      </c>
      <c r="B73" s="3" t="s">
        <v>153</v>
      </c>
      <c r="C73" s="6" t="s">
        <v>119</v>
      </c>
      <c r="D73" s="4" t="s">
        <v>120</v>
      </c>
      <c r="E73" s="4">
        <v>0.9</v>
      </c>
      <c r="F73" s="4">
        <v>210</v>
      </c>
      <c r="G73" s="4">
        <f t="shared" si="5"/>
        <v>124</v>
      </c>
      <c r="H73" s="4">
        <f t="shared" si="6"/>
        <v>209</v>
      </c>
      <c r="I73" s="4">
        <f>58+I74</f>
        <v>123</v>
      </c>
      <c r="J73" s="4">
        <f t="shared" si="7"/>
        <v>1</v>
      </c>
      <c r="K73" s="4">
        <f t="shared" si="7"/>
        <v>1</v>
      </c>
      <c r="L73" s="4">
        <v>0.3</v>
      </c>
      <c r="M73" s="4">
        <v>0.4</v>
      </c>
    </row>
    <row r="74" spans="1:13" ht="15">
      <c r="A74" s="4">
        <v>40</v>
      </c>
      <c r="B74" s="3" t="s">
        <v>148</v>
      </c>
      <c r="C74" s="6" t="s">
        <v>119</v>
      </c>
      <c r="D74" s="4" t="s">
        <v>152</v>
      </c>
      <c r="E74" s="4">
        <v>0.3</v>
      </c>
      <c r="F74" s="4">
        <v>110</v>
      </c>
      <c r="G74" s="4">
        <f t="shared" si="5"/>
        <v>65</v>
      </c>
      <c r="H74" s="4">
        <f t="shared" si="6"/>
        <v>110</v>
      </c>
      <c r="I74" s="4">
        <v>65</v>
      </c>
      <c r="J74" s="4">
        <f t="shared" si="7"/>
        <v>0</v>
      </c>
      <c r="K74" s="4">
        <f t="shared" si="7"/>
        <v>0</v>
      </c>
      <c r="L74" s="4"/>
      <c r="M74" s="4">
        <v>0.4</v>
      </c>
    </row>
    <row r="75" ht="15">
      <c r="L75" s="7"/>
    </row>
    <row r="76" ht="15">
      <c r="L76" s="7"/>
    </row>
    <row r="77" ht="15">
      <c r="L77" s="7"/>
    </row>
    <row r="79" ht="15">
      <c r="B79" s="7"/>
    </row>
  </sheetData>
  <sheetProtection/>
  <mergeCells count="110">
    <mergeCell ref="M62:M63"/>
    <mergeCell ref="F62:F63"/>
    <mergeCell ref="G62:G63"/>
    <mergeCell ref="H62:H63"/>
    <mergeCell ref="I62:I63"/>
    <mergeCell ref="J62:J63"/>
    <mergeCell ref="K62:K63"/>
    <mergeCell ref="L33:L34"/>
    <mergeCell ref="M33:M34"/>
    <mergeCell ref="F60:F61"/>
    <mergeCell ref="G60:G61"/>
    <mergeCell ref="H60:H61"/>
    <mergeCell ref="I60:I61"/>
    <mergeCell ref="J60:J61"/>
    <mergeCell ref="K60:K61"/>
    <mergeCell ref="M60:M61"/>
    <mergeCell ref="F30:G30"/>
    <mergeCell ref="H30:I30"/>
    <mergeCell ref="J30:K30"/>
    <mergeCell ref="A32:M32"/>
    <mergeCell ref="A33:A34"/>
    <mergeCell ref="B33:B34"/>
    <mergeCell ref="C33:E33"/>
    <mergeCell ref="F33:G33"/>
    <mergeCell ref="H33:I33"/>
    <mergeCell ref="J33:K33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M3:M4"/>
    <mergeCell ref="A5:M5"/>
    <mergeCell ref="F6:G6"/>
    <mergeCell ref="H6:I6"/>
    <mergeCell ref="J6:K6"/>
    <mergeCell ref="F7:G7"/>
    <mergeCell ref="H7:I7"/>
    <mergeCell ref="J7:K7"/>
    <mergeCell ref="A1:M1"/>
    <mergeCell ref="A2:M2"/>
    <mergeCell ref="A3:A4"/>
    <mergeCell ref="B3:B4"/>
    <mergeCell ref="C3:C4"/>
    <mergeCell ref="D3:E3"/>
    <mergeCell ref="F3:G4"/>
    <mergeCell ref="H3:I4"/>
    <mergeCell ref="J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="70" zoomScaleNormal="70" zoomScalePageLayoutView="0" workbookViewId="0" topLeftCell="A31">
      <selection activeCell="A1" sqref="A1:IV16384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4" width="9.140625" style="1" customWidth="1"/>
    <col min="15" max="15" width="12.140625" style="1" customWidth="1"/>
    <col min="16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5" ht="39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7126+703+F17+F18</f>
        <v>8299</v>
      </c>
      <c r="G6" s="34"/>
      <c r="H6" s="34">
        <f>E6-F6</f>
        <v>7701</v>
      </c>
      <c r="I6" s="34"/>
      <c r="J6" s="34" t="s">
        <v>30</v>
      </c>
      <c r="K6" s="34"/>
      <c r="L6" s="10" t="s">
        <v>182</v>
      </c>
      <c r="M6" s="4">
        <v>6</v>
      </c>
      <c r="N6" s="1">
        <v>20</v>
      </c>
      <c r="O6" s="1">
        <v>16000</v>
      </c>
    </row>
    <row r="7" spans="1:15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  <c r="N7" s="1">
        <v>1.26</v>
      </c>
      <c r="O7" s="23">
        <f>0.6*E7/0.85</f>
        <v>755.2941176470589</v>
      </c>
    </row>
    <row r="8" spans="1:15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823</v>
      </c>
      <c r="G8" s="34"/>
      <c r="H8" s="35">
        <f t="shared" si="0"/>
        <v>247</v>
      </c>
      <c r="I8" s="35"/>
      <c r="J8" s="34" t="s">
        <v>30</v>
      </c>
      <c r="K8" s="34"/>
      <c r="L8" s="10" t="s">
        <v>161</v>
      </c>
      <c r="M8" s="4">
        <v>0.4</v>
      </c>
      <c r="N8" s="1">
        <v>1.26</v>
      </c>
      <c r="O8" s="23">
        <f>0.6*E8/0.85</f>
        <v>755.2941176470589</v>
      </c>
    </row>
    <row r="9" spans="1:15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425</v>
      </c>
      <c r="G9" s="34"/>
      <c r="H9" s="34">
        <f t="shared" si="0"/>
        <v>0</v>
      </c>
      <c r="I9" s="34"/>
      <c r="J9" s="35" t="s">
        <v>31</v>
      </c>
      <c r="K9" s="35"/>
      <c r="L9" s="4"/>
      <c r="M9" s="4">
        <v>0.4</v>
      </c>
      <c r="N9" s="1">
        <v>0.5</v>
      </c>
      <c r="O9" s="23">
        <f>0.6*E9/0.85</f>
        <v>300</v>
      </c>
    </row>
    <row r="10" spans="1:15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F11+F12+F19+L10+F26+F27+F28+F29</f>
        <v>8513.223999999998</v>
      </c>
      <c r="G10" s="34"/>
      <c r="H10" s="35">
        <f t="shared" si="0"/>
        <v>-2643.2239999999983</v>
      </c>
      <c r="I10" s="35"/>
      <c r="J10" s="35" t="s">
        <v>31</v>
      </c>
      <c r="K10" s="35"/>
      <c r="L10" s="10">
        <v>1175.344</v>
      </c>
      <c r="M10" s="4" t="s">
        <v>111</v>
      </c>
      <c r="N10" s="1">
        <v>1.26</v>
      </c>
      <c r="O10" s="23">
        <v>5870</v>
      </c>
    </row>
    <row r="11" spans="1:15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796.6+80+30</f>
        <v>906.6</v>
      </c>
      <c r="G11" s="34"/>
      <c r="H11" s="34">
        <f t="shared" si="0"/>
        <v>163.39999999999998</v>
      </c>
      <c r="I11" s="34"/>
      <c r="J11" s="35" t="s">
        <v>31</v>
      </c>
      <c r="K11" s="35"/>
      <c r="L11" s="4"/>
      <c r="M11" s="4">
        <v>0.4</v>
      </c>
      <c r="N11" s="1">
        <v>1.26</v>
      </c>
      <c r="O11" s="23"/>
    </row>
    <row r="12" spans="1:15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  <c r="N12" s="1">
        <v>1.26</v>
      </c>
      <c r="O12" s="23"/>
    </row>
    <row r="13" spans="1:15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  <c r="N13" s="1">
        <v>0.32</v>
      </c>
      <c r="O13" s="23"/>
    </row>
    <row r="14" spans="1:15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  <c r="N14" s="1">
        <v>0.16</v>
      </c>
      <c r="O14" s="23">
        <f>0.6*E14/0.85</f>
        <v>95.29411764705883</v>
      </c>
    </row>
    <row r="15" spans="1:15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  <c r="N15" s="1">
        <v>1.26</v>
      </c>
      <c r="O15" s="23">
        <f>0.6*E15/0.85</f>
        <v>755.2941176470589</v>
      </c>
    </row>
    <row r="16" spans="1:15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  <c r="N16" s="1">
        <v>1.26</v>
      </c>
      <c r="O16" s="23">
        <f>0.6*E16/0.85</f>
        <v>755.2941176470589</v>
      </c>
    </row>
    <row r="17" spans="1:15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  <c r="N17" s="1">
        <v>0.315</v>
      </c>
      <c r="O17" s="23"/>
    </row>
    <row r="18" spans="1:15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  <c r="N18" s="1">
        <v>0.4</v>
      </c>
      <c r="O18" s="23"/>
    </row>
    <row r="19" spans="1:15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  <c r="N19" s="1">
        <v>2</v>
      </c>
      <c r="O19" s="23"/>
    </row>
    <row r="20" spans="1:15" ht="39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340</v>
      </c>
      <c r="G20" s="37"/>
      <c r="H20" s="38">
        <f>E20-F20</f>
        <v>0</v>
      </c>
      <c r="I20" s="38"/>
      <c r="J20" s="35" t="s">
        <v>31</v>
      </c>
      <c r="K20" s="35"/>
      <c r="L20" s="4" t="s">
        <v>180</v>
      </c>
      <c r="M20" s="4">
        <v>0.4</v>
      </c>
      <c r="N20" s="1">
        <v>0.4</v>
      </c>
      <c r="O20" s="23">
        <v>1800</v>
      </c>
    </row>
    <row r="21" spans="1:15" ht="26.25">
      <c r="A21" s="4">
        <v>16</v>
      </c>
      <c r="B21" s="3" t="s">
        <v>162</v>
      </c>
      <c r="C21" s="3" t="s">
        <v>21</v>
      </c>
      <c r="D21" s="4" t="s">
        <v>35</v>
      </c>
      <c r="E21" s="4">
        <v>150</v>
      </c>
      <c r="F21" s="36">
        <f>80+30+I67+I68</f>
        <v>187</v>
      </c>
      <c r="G21" s="37"/>
      <c r="H21" s="39">
        <f>E21-F21</f>
        <v>-37</v>
      </c>
      <c r="I21" s="39"/>
      <c r="J21" s="35" t="s">
        <v>31</v>
      </c>
      <c r="K21" s="35"/>
      <c r="L21" s="4" t="s">
        <v>128</v>
      </c>
      <c r="M21" s="4">
        <v>0.4</v>
      </c>
      <c r="N21" s="1">
        <v>0.16</v>
      </c>
      <c r="O21" s="23"/>
    </row>
    <row r="22" spans="1:15" ht="15">
      <c r="A22" s="4">
        <v>17</v>
      </c>
      <c r="B22" s="3" t="s">
        <v>168</v>
      </c>
      <c r="C22" s="3" t="s">
        <v>21</v>
      </c>
      <c r="D22" s="4" t="s">
        <v>169</v>
      </c>
      <c r="E22" s="4">
        <v>90</v>
      </c>
      <c r="F22" s="36">
        <f>I69</f>
        <v>0</v>
      </c>
      <c r="G22" s="37"/>
      <c r="H22" s="40">
        <f>E22-F22</f>
        <v>90</v>
      </c>
      <c r="I22" s="40"/>
      <c r="J22" s="34" t="s">
        <v>30</v>
      </c>
      <c r="K22" s="34"/>
      <c r="L22" s="4"/>
      <c r="M22" s="4">
        <v>0.4</v>
      </c>
      <c r="N22" s="1">
        <v>0.1</v>
      </c>
      <c r="O22" s="23"/>
    </row>
    <row r="23" spans="1:15" ht="26.25">
      <c r="A23" s="4">
        <v>17</v>
      </c>
      <c r="B23" s="3" t="s">
        <v>173</v>
      </c>
      <c r="C23" s="3" t="s">
        <v>21</v>
      </c>
      <c r="D23" s="4" t="s">
        <v>169</v>
      </c>
      <c r="E23" s="4">
        <v>90</v>
      </c>
      <c r="F23" s="36">
        <f>I70+I71</f>
        <v>154</v>
      </c>
      <c r="G23" s="37"/>
      <c r="H23" s="39">
        <f>E23-F23</f>
        <v>-64</v>
      </c>
      <c r="I23" s="39"/>
      <c r="J23" s="41" t="s">
        <v>31</v>
      </c>
      <c r="K23" s="41"/>
      <c r="L23" s="4" t="s">
        <v>128</v>
      </c>
      <c r="M23" s="4">
        <v>0.4</v>
      </c>
      <c r="N23" s="1">
        <v>0.1</v>
      </c>
      <c r="O23" s="23"/>
    </row>
    <row r="24" spans="1:15" ht="39">
      <c r="A24" s="4">
        <v>18</v>
      </c>
      <c r="B24" s="17" t="s">
        <v>133</v>
      </c>
      <c r="C24" s="3" t="s">
        <v>22</v>
      </c>
      <c r="D24" s="4" t="s">
        <v>33</v>
      </c>
      <c r="E24" s="4">
        <v>1070</v>
      </c>
      <c r="F24" s="42">
        <v>889</v>
      </c>
      <c r="G24" s="43"/>
      <c r="H24" s="38">
        <f aca="true" t="shared" si="1" ref="H24:H30">E24-F24</f>
        <v>181</v>
      </c>
      <c r="I24" s="38"/>
      <c r="J24" s="35" t="s">
        <v>31</v>
      </c>
      <c r="K24" s="35"/>
      <c r="L24" s="4" t="s">
        <v>138</v>
      </c>
      <c r="M24" s="4" t="s">
        <v>112</v>
      </c>
      <c r="N24" s="1">
        <v>1.26</v>
      </c>
      <c r="O24" s="23">
        <f>0.6*E24/0.85</f>
        <v>755.2941176470589</v>
      </c>
    </row>
    <row r="25" spans="1:15" ht="15">
      <c r="A25" s="4">
        <v>19</v>
      </c>
      <c r="B25" s="13" t="s">
        <v>155</v>
      </c>
      <c r="C25" s="3" t="s">
        <v>22</v>
      </c>
      <c r="D25" s="4" t="s">
        <v>33</v>
      </c>
      <c r="E25" s="4">
        <v>1070</v>
      </c>
      <c r="F25" s="42">
        <v>500</v>
      </c>
      <c r="G25" s="43"/>
      <c r="H25" s="44">
        <f>E25-F25</f>
        <v>570</v>
      </c>
      <c r="I25" s="45"/>
      <c r="J25" s="35" t="s">
        <v>31</v>
      </c>
      <c r="K25" s="35"/>
      <c r="L25" s="4" t="s">
        <v>85</v>
      </c>
      <c r="M25" s="4">
        <v>0.4</v>
      </c>
      <c r="N25" s="1">
        <v>1.26</v>
      </c>
      <c r="O25" s="23"/>
    </row>
    <row r="26" spans="1:15" ht="15">
      <c r="A26" s="4">
        <v>20</v>
      </c>
      <c r="B26" s="3" t="s">
        <v>145</v>
      </c>
      <c r="C26" s="3" t="s">
        <v>22</v>
      </c>
      <c r="D26" s="4" t="s">
        <v>131</v>
      </c>
      <c r="E26" s="4">
        <v>1700</v>
      </c>
      <c r="F26" s="42">
        <v>1197.5</v>
      </c>
      <c r="G26" s="43"/>
      <c r="H26" s="38">
        <f>E26-F26</f>
        <v>502.5</v>
      </c>
      <c r="I26" s="38"/>
      <c r="J26" s="36" t="s">
        <v>30</v>
      </c>
      <c r="K26" s="37"/>
      <c r="L26" s="4" t="s">
        <v>85</v>
      </c>
      <c r="M26" s="4">
        <v>0.4</v>
      </c>
      <c r="N26" s="1">
        <v>2</v>
      </c>
      <c r="O26" s="23"/>
    </row>
    <row r="27" spans="1:15" ht="15">
      <c r="A27" s="4">
        <v>21</v>
      </c>
      <c r="B27" s="3" t="s">
        <v>176</v>
      </c>
      <c r="C27" s="3" t="s">
        <v>22</v>
      </c>
      <c r="D27" s="4" t="s">
        <v>33</v>
      </c>
      <c r="E27" s="4">
        <v>1070</v>
      </c>
      <c r="F27" s="42">
        <v>793.4</v>
      </c>
      <c r="G27" s="43"/>
      <c r="H27" s="38">
        <f>E27-F27</f>
        <v>276.6</v>
      </c>
      <c r="I27" s="38"/>
      <c r="J27" s="35" t="s">
        <v>31</v>
      </c>
      <c r="K27" s="35"/>
      <c r="L27" s="4" t="s">
        <v>85</v>
      </c>
      <c r="M27" s="4">
        <v>0.4</v>
      </c>
      <c r="N27" s="1">
        <v>1.26</v>
      </c>
      <c r="O27" s="23"/>
    </row>
    <row r="28" spans="1:15" ht="15">
      <c r="A28" s="4">
        <v>22</v>
      </c>
      <c r="B28" s="3" t="s">
        <v>177</v>
      </c>
      <c r="C28" s="3" t="s">
        <v>22</v>
      </c>
      <c r="D28" s="4" t="s">
        <v>131</v>
      </c>
      <c r="E28" s="4">
        <v>1700</v>
      </c>
      <c r="F28" s="42">
        <v>1087.83</v>
      </c>
      <c r="G28" s="43"/>
      <c r="H28" s="38">
        <f>E28-F28</f>
        <v>612.1700000000001</v>
      </c>
      <c r="I28" s="38"/>
      <c r="J28" s="35" t="s">
        <v>31</v>
      </c>
      <c r="K28" s="35"/>
      <c r="L28" s="4" t="s">
        <v>85</v>
      </c>
      <c r="M28" s="4">
        <v>0.4</v>
      </c>
      <c r="N28" s="1">
        <v>2</v>
      </c>
      <c r="O28" s="23"/>
    </row>
    <row r="29" spans="1:15" ht="15">
      <c r="A29" s="4">
        <v>23</v>
      </c>
      <c r="B29" s="3" t="s">
        <v>178</v>
      </c>
      <c r="C29" s="3" t="s">
        <v>22</v>
      </c>
      <c r="D29" s="4" t="s">
        <v>33</v>
      </c>
      <c r="E29" s="4">
        <v>1070</v>
      </c>
      <c r="F29" s="42">
        <v>1013.97</v>
      </c>
      <c r="G29" s="43"/>
      <c r="H29" s="38">
        <f t="shared" si="1"/>
        <v>56.02999999999997</v>
      </c>
      <c r="I29" s="38"/>
      <c r="J29" s="35" t="s">
        <v>31</v>
      </c>
      <c r="K29" s="35"/>
      <c r="L29" s="4" t="s">
        <v>85</v>
      </c>
      <c r="M29" s="4">
        <v>0.4</v>
      </c>
      <c r="N29" s="1">
        <v>1.26</v>
      </c>
      <c r="O29" s="23"/>
    </row>
    <row r="30" spans="1:15" ht="15">
      <c r="A30" s="4">
        <v>25</v>
      </c>
      <c r="B30" s="13" t="s">
        <v>159</v>
      </c>
      <c r="C30" s="21" t="s">
        <v>21</v>
      </c>
      <c r="D30" s="22" t="s">
        <v>132</v>
      </c>
      <c r="E30" s="22">
        <v>210</v>
      </c>
      <c r="F30" s="46">
        <f>70+15+15</f>
        <v>100</v>
      </c>
      <c r="G30" s="47"/>
      <c r="H30" s="39">
        <f t="shared" si="1"/>
        <v>110</v>
      </c>
      <c r="I30" s="39"/>
      <c r="J30" s="48" t="s">
        <v>30</v>
      </c>
      <c r="K30" s="49"/>
      <c r="L30" s="22"/>
      <c r="M30" s="22">
        <v>0.4</v>
      </c>
      <c r="O30" s="23"/>
    </row>
    <row r="31" ht="15">
      <c r="M31" s="1"/>
    </row>
    <row r="32" spans="1:13" ht="17.25" customHeight="1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24.75" customHeight="1">
      <c r="A33" s="28" t="s">
        <v>0</v>
      </c>
      <c r="B33" s="28" t="s">
        <v>1</v>
      </c>
      <c r="C33" s="28" t="s">
        <v>18</v>
      </c>
      <c r="D33" s="28"/>
      <c r="E33" s="28"/>
      <c r="F33" s="28" t="s">
        <v>74</v>
      </c>
      <c r="G33" s="28"/>
      <c r="H33" s="28" t="s">
        <v>75</v>
      </c>
      <c r="I33" s="28"/>
      <c r="J33" s="28" t="s">
        <v>76</v>
      </c>
      <c r="K33" s="28"/>
      <c r="L33" s="28" t="s">
        <v>77</v>
      </c>
      <c r="M33" s="29" t="s">
        <v>109</v>
      </c>
    </row>
    <row r="34" spans="1:13" ht="43.5" customHeight="1">
      <c r="A34" s="28"/>
      <c r="B34" s="28"/>
      <c r="C34" s="5" t="s">
        <v>23</v>
      </c>
      <c r="D34" s="5" t="s">
        <v>24</v>
      </c>
      <c r="E34" s="5" t="s">
        <v>28</v>
      </c>
      <c r="F34" s="5" t="s">
        <v>72</v>
      </c>
      <c r="G34" s="5" t="s">
        <v>73</v>
      </c>
      <c r="H34" s="5" t="s">
        <v>72</v>
      </c>
      <c r="I34" s="5" t="s">
        <v>73</v>
      </c>
      <c r="J34" s="5" t="s">
        <v>72</v>
      </c>
      <c r="K34" s="5" t="s">
        <v>73</v>
      </c>
      <c r="L34" s="28"/>
      <c r="M34" s="30"/>
    </row>
    <row r="35" spans="1:13" ht="29.25" customHeight="1">
      <c r="A35" s="4">
        <v>1</v>
      </c>
      <c r="B35" s="3" t="s">
        <v>12</v>
      </c>
      <c r="C35" s="6" t="s">
        <v>39</v>
      </c>
      <c r="D35" s="4" t="s">
        <v>40</v>
      </c>
      <c r="E35" s="4">
        <v>10.5</v>
      </c>
      <c r="F35" s="4">
        <v>450</v>
      </c>
      <c r="G35" s="4">
        <v>16000</v>
      </c>
      <c r="H35" s="4">
        <f aca="true" t="shared" si="2" ref="H35:H60">ROUND(I35/(1.732*M35*0.85),0)</f>
        <v>51</v>
      </c>
      <c r="I35" s="4">
        <f>F6</f>
        <v>8299</v>
      </c>
      <c r="J35" s="4">
        <f>F35-H35</f>
        <v>399</v>
      </c>
      <c r="K35" s="4">
        <f>G35-I35</f>
        <v>7701</v>
      </c>
      <c r="L35" s="2"/>
      <c r="M35" s="4">
        <v>110</v>
      </c>
    </row>
    <row r="36" spans="1:13" ht="29.25" customHeight="1">
      <c r="A36" s="4">
        <v>2</v>
      </c>
      <c r="B36" s="3" t="s">
        <v>13</v>
      </c>
      <c r="C36" s="6" t="s">
        <v>39</v>
      </c>
      <c r="D36" s="4" t="s">
        <v>40</v>
      </c>
      <c r="E36" s="4">
        <v>10.5</v>
      </c>
      <c r="F36" s="4">
        <v>450</v>
      </c>
      <c r="G36" s="4">
        <v>16000</v>
      </c>
      <c r="H36" s="4">
        <f t="shared" si="2"/>
        <v>51</v>
      </c>
      <c r="I36" s="4">
        <f>F6</f>
        <v>8299</v>
      </c>
      <c r="J36" s="4">
        <f aca="true" t="shared" si="3" ref="J36:K64">F36-H36</f>
        <v>399</v>
      </c>
      <c r="K36" s="4">
        <f t="shared" si="3"/>
        <v>7701</v>
      </c>
      <c r="L36" s="2"/>
      <c r="M36" s="4">
        <v>110</v>
      </c>
    </row>
    <row r="37" spans="1:13" ht="15.75" customHeight="1">
      <c r="A37" s="4">
        <v>3</v>
      </c>
      <c r="B37" s="3" t="s">
        <v>47</v>
      </c>
      <c r="C37" s="6" t="s">
        <v>41</v>
      </c>
      <c r="D37" s="4" t="s">
        <v>42</v>
      </c>
      <c r="E37" s="4">
        <v>0.12</v>
      </c>
      <c r="F37" s="4">
        <v>240</v>
      </c>
      <c r="G37" s="4">
        <f aca="true" t="shared" si="4" ref="G37:G60">ROUND(1.732*M37*F37*0.85,0)</f>
        <v>3533</v>
      </c>
      <c r="H37" s="4">
        <f t="shared" si="2"/>
        <v>61</v>
      </c>
      <c r="I37" s="4">
        <f>F7</f>
        <v>892</v>
      </c>
      <c r="J37" s="4">
        <f t="shared" si="3"/>
        <v>179</v>
      </c>
      <c r="K37" s="4">
        <f t="shared" si="3"/>
        <v>2641</v>
      </c>
      <c r="L37" s="2"/>
      <c r="M37" s="4">
        <v>10</v>
      </c>
    </row>
    <row r="38" spans="1:13" ht="15.75" customHeight="1">
      <c r="A38" s="4">
        <v>4</v>
      </c>
      <c r="B38" s="3" t="s">
        <v>48</v>
      </c>
      <c r="C38" s="6" t="s">
        <v>41</v>
      </c>
      <c r="D38" s="4" t="s">
        <v>42</v>
      </c>
      <c r="E38" s="4">
        <v>0.12</v>
      </c>
      <c r="F38" s="4">
        <v>240</v>
      </c>
      <c r="G38" s="4">
        <f t="shared" si="4"/>
        <v>3533</v>
      </c>
      <c r="H38" s="4">
        <f t="shared" si="2"/>
        <v>61</v>
      </c>
      <c r="I38" s="4">
        <f>F7</f>
        <v>892</v>
      </c>
      <c r="J38" s="4">
        <f t="shared" si="3"/>
        <v>179</v>
      </c>
      <c r="K38" s="4">
        <f t="shared" si="3"/>
        <v>2641</v>
      </c>
      <c r="L38" s="2"/>
      <c r="M38" s="4">
        <v>10</v>
      </c>
    </row>
    <row r="39" spans="1:13" ht="15.75" customHeight="1">
      <c r="A39" s="4">
        <v>5</v>
      </c>
      <c r="B39" s="3" t="s">
        <v>49</v>
      </c>
      <c r="C39" s="6" t="s">
        <v>43</v>
      </c>
      <c r="D39" s="4" t="s">
        <v>44</v>
      </c>
      <c r="E39" s="4">
        <v>1.58</v>
      </c>
      <c r="F39" s="4">
        <v>340</v>
      </c>
      <c r="G39" s="4">
        <f t="shared" si="4"/>
        <v>3003</v>
      </c>
      <c r="H39" s="4">
        <f t="shared" si="2"/>
        <v>260</v>
      </c>
      <c r="I39" s="4">
        <f>F8+F24+585.1</f>
        <v>2297.1</v>
      </c>
      <c r="J39" s="4">
        <f t="shared" si="3"/>
        <v>80</v>
      </c>
      <c r="K39" s="4">
        <f t="shared" si="3"/>
        <v>705.9000000000001</v>
      </c>
      <c r="L39" s="10" t="s">
        <v>154</v>
      </c>
      <c r="M39" s="4">
        <v>6</v>
      </c>
    </row>
    <row r="40" spans="1:13" ht="15.75" customHeight="1">
      <c r="A40" s="4">
        <v>6</v>
      </c>
      <c r="B40" s="3" t="s">
        <v>50</v>
      </c>
      <c r="C40" s="6" t="s">
        <v>43</v>
      </c>
      <c r="D40" s="4" t="s">
        <v>44</v>
      </c>
      <c r="E40" s="4">
        <v>1.58</v>
      </c>
      <c r="F40" s="4">
        <v>340</v>
      </c>
      <c r="G40" s="4">
        <f t="shared" si="4"/>
        <v>3003</v>
      </c>
      <c r="H40" s="4">
        <f t="shared" si="2"/>
        <v>331</v>
      </c>
      <c r="I40" s="4">
        <f>F8+F24+585.1+623</f>
        <v>2920.1</v>
      </c>
      <c r="J40" s="4">
        <f t="shared" si="3"/>
        <v>9</v>
      </c>
      <c r="K40" s="4">
        <f>G40-I40</f>
        <v>82.90000000000009</v>
      </c>
      <c r="L40" s="2"/>
      <c r="M40" s="4">
        <v>6</v>
      </c>
    </row>
    <row r="41" spans="1:13" ht="15.75" customHeight="1">
      <c r="A41" s="4">
        <v>7</v>
      </c>
      <c r="B41" s="3" t="s">
        <v>51</v>
      </c>
      <c r="C41" s="6" t="s">
        <v>45</v>
      </c>
      <c r="D41" s="4" t="s">
        <v>38</v>
      </c>
      <c r="E41" s="4">
        <v>0.505</v>
      </c>
      <c r="F41" s="4">
        <v>190</v>
      </c>
      <c r="G41" s="4">
        <f t="shared" si="4"/>
        <v>1678</v>
      </c>
      <c r="H41" s="4">
        <f t="shared" si="2"/>
        <v>48</v>
      </c>
      <c r="I41" s="4">
        <f>F9</f>
        <v>425</v>
      </c>
      <c r="J41" s="4">
        <f t="shared" si="3"/>
        <v>142</v>
      </c>
      <c r="K41" s="4">
        <f t="shared" si="3"/>
        <v>1253</v>
      </c>
      <c r="L41" s="2"/>
      <c r="M41" s="4">
        <v>6</v>
      </c>
    </row>
    <row r="42" spans="1:13" ht="15.75" customHeight="1">
      <c r="A42" s="4">
        <v>8</v>
      </c>
      <c r="B42" s="3" t="s">
        <v>52</v>
      </c>
      <c r="C42" s="6" t="s">
        <v>45</v>
      </c>
      <c r="D42" s="4" t="s">
        <v>38</v>
      </c>
      <c r="E42" s="4">
        <v>0.505</v>
      </c>
      <c r="F42" s="4">
        <v>190</v>
      </c>
      <c r="G42" s="4">
        <f t="shared" si="4"/>
        <v>1678</v>
      </c>
      <c r="H42" s="4">
        <f t="shared" si="2"/>
        <v>48</v>
      </c>
      <c r="I42" s="4">
        <f>F9</f>
        <v>425</v>
      </c>
      <c r="J42" s="4">
        <f t="shared" si="3"/>
        <v>142</v>
      </c>
      <c r="K42" s="4">
        <f t="shared" si="3"/>
        <v>1253</v>
      </c>
      <c r="L42" s="2"/>
      <c r="M42" s="4">
        <v>6</v>
      </c>
    </row>
    <row r="43" spans="1:13" ht="15.75" customHeight="1">
      <c r="A43" s="4">
        <v>9</v>
      </c>
      <c r="B43" s="3" t="s">
        <v>17</v>
      </c>
      <c r="C43" s="6" t="s">
        <v>45</v>
      </c>
      <c r="D43" s="4" t="s">
        <v>44</v>
      </c>
      <c r="E43" s="4">
        <v>2.58</v>
      </c>
      <c r="F43" s="4">
        <v>310</v>
      </c>
      <c r="G43" s="4">
        <f>ROUND(1.732*M43*F43*0.85,0)</f>
        <v>4564</v>
      </c>
      <c r="H43" s="4">
        <f t="shared" si="2"/>
        <v>578</v>
      </c>
      <c r="I43" s="4">
        <f>F10</f>
        <v>8513.223999999998</v>
      </c>
      <c r="J43" s="12">
        <f t="shared" si="3"/>
        <v>-268</v>
      </c>
      <c r="K43" s="12">
        <f t="shared" si="3"/>
        <v>-3949.2239999999983</v>
      </c>
      <c r="L43" s="2"/>
      <c r="M43" s="4">
        <v>10</v>
      </c>
    </row>
    <row r="44" spans="1:13" ht="15.75" customHeight="1">
      <c r="A44" s="4">
        <v>10</v>
      </c>
      <c r="B44" s="3" t="s">
        <v>16</v>
      </c>
      <c r="C44" s="6" t="s">
        <v>45</v>
      </c>
      <c r="D44" s="4" t="s">
        <v>44</v>
      </c>
      <c r="E44" s="4">
        <v>2.58</v>
      </c>
      <c r="F44" s="4">
        <v>310</v>
      </c>
      <c r="G44" s="4">
        <f t="shared" si="4"/>
        <v>4564</v>
      </c>
      <c r="H44" s="4">
        <f t="shared" si="2"/>
        <v>578</v>
      </c>
      <c r="I44" s="4">
        <f>F10</f>
        <v>8513.223999999998</v>
      </c>
      <c r="J44" s="12">
        <f t="shared" si="3"/>
        <v>-268</v>
      </c>
      <c r="K44" s="12">
        <f t="shared" si="3"/>
        <v>-3949.2239999999983</v>
      </c>
      <c r="L44" s="2"/>
      <c r="M44" s="4">
        <v>10</v>
      </c>
    </row>
    <row r="45" spans="1:13" ht="30.75" customHeight="1">
      <c r="A45" s="4">
        <v>11</v>
      </c>
      <c r="B45" s="3" t="s">
        <v>164</v>
      </c>
      <c r="C45" s="6" t="s">
        <v>81</v>
      </c>
      <c r="D45" s="4" t="s">
        <v>38</v>
      </c>
      <c r="E45" s="11">
        <v>2.7</v>
      </c>
      <c r="F45" s="4">
        <v>310</v>
      </c>
      <c r="G45" s="4">
        <f t="shared" si="4"/>
        <v>4564</v>
      </c>
      <c r="H45" s="4">
        <f t="shared" si="2"/>
        <v>171</v>
      </c>
      <c r="I45" s="4">
        <f>F20+489.4+320+F30+200+F21+F22+F23+725</f>
        <v>2515.4</v>
      </c>
      <c r="J45" s="4">
        <f>F45-H45</f>
        <v>139</v>
      </c>
      <c r="K45" s="4">
        <f>G45-I45</f>
        <v>2048.6</v>
      </c>
      <c r="L45" s="4" t="s">
        <v>183</v>
      </c>
      <c r="M45" s="4">
        <v>10</v>
      </c>
    </row>
    <row r="46" spans="1:13" ht="15.75" customHeight="1">
      <c r="A46" s="4">
        <v>12</v>
      </c>
      <c r="B46" s="3" t="s">
        <v>53</v>
      </c>
      <c r="C46" s="6" t="s">
        <v>41</v>
      </c>
      <c r="D46" s="4" t="s">
        <v>46</v>
      </c>
      <c r="E46" s="4">
        <v>0.3</v>
      </c>
      <c r="F46" s="4">
        <v>155</v>
      </c>
      <c r="G46" s="4">
        <f t="shared" si="4"/>
        <v>1369</v>
      </c>
      <c r="H46" s="4">
        <f t="shared" si="2"/>
        <v>5</v>
      </c>
      <c r="I46" s="4">
        <f>F14</f>
        <v>40</v>
      </c>
      <c r="J46" s="4">
        <f t="shared" si="3"/>
        <v>150</v>
      </c>
      <c r="K46" s="4">
        <f t="shared" si="3"/>
        <v>1329</v>
      </c>
      <c r="L46" s="4" t="s">
        <v>78</v>
      </c>
      <c r="M46" s="4">
        <v>6</v>
      </c>
    </row>
    <row r="47" spans="1:13" ht="15.75" customHeight="1">
      <c r="A47" s="4">
        <v>13</v>
      </c>
      <c r="B47" s="3" t="s">
        <v>65</v>
      </c>
      <c r="C47" s="6" t="s">
        <v>66</v>
      </c>
      <c r="D47" s="4" t="s">
        <v>42</v>
      </c>
      <c r="E47" s="4">
        <v>0.04</v>
      </c>
      <c r="F47" s="4">
        <v>260</v>
      </c>
      <c r="G47" s="4">
        <f t="shared" si="4"/>
        <v>2297</v>
      </c>
      <c r="H47" s="4">
        <f t="shared" si="2"/>
        <v>11</v>
      </c>
      <c r="I47" s="4">
        <f>F17</f>
        <v>95</v>
      </c>
      <c r="J47" s="4">
        <f t="shared" si="3"/>
        <v>249</v>
      </c>
      <c r="K47" s="4">
        <f t="shared" si="3"/>
        <v>2202</v>
      </c>
      <c r="L47" s="2"/>
      <c r="M47" s="4">
        <v>6</v>
      </c>
    </row>
    <row r="48" spans="1:13" ht="15.75" customHeight="1">
      <c r="A48" s="4">
        <v>14</v>
      </c>
      <c r="B48" s="3" t="s">
        <v>58</v>
      </c>
      <c r="C48" s="6" t="s">
        <v>43</v>
      </c>
      <c r="D48" s="4" t="s">
        <v>44</v>
      </c>
      <c r="E48" s="4">
        <v>0.01</v>
      </c>
      <c r="F48" s="4">
        <v>310</v>
      </c>
      <c r="G48" s="4">
        <f t="shared" si="4"/>
        <v>4564</v>
      </c>
      <c r="H48" s="4">
        <f>ROUND(I48/(1.732*M48*0.85),0)</f>
        <v>78</v>
      </c>
      <c r="I48" s="4">
        <f>F11+F13</f>
        <v>1144.6</v>
      </c>
      <c r="J48" s="4">
        <f t="shared" si="3"/>
        <v>232</v>
      </c>
      <c r="K48" s="4">
        <f t="shared" si="3"/>
        <v>3419.4</v>
      </c>
      <c r="L48" s="4" t="s">
        <v>78</v>
      </c>
      <c r="M48" s="4">
        <v>10</v>
      </c>
    </row>
    <row r="49" spans="1:13" ht="15.75" customHeight="1">
      <c r="A49" s="4">
        <v>15</v>
      </c>
      <c r="B49" s="3" t="s">
        <v>59</v>
      </c>
      <c r="C49" s="6" t="s">
        <v>43</v>
      </c>
      <c r="D49" s="4" t="s">
        <v>44</v>
      </c>
      <c r="E49" s="4">
        <v>0.01</v>
      </c>
      <c r="F49" s="4">
        <v>310</v>
      </c>
      <c r="G49" s="4">
        <f t="shared" si="4"/>
        <v>4564</v>
      </c>
      <c r="H49" s="4">
        <f t="shared" si="2"/>
        <v>78</v>
      </c>
      <c r="I49" s="4">
        <f>F11+F13</f>
        <v>1144.6</v>
      </c>
      <c r="J49" s="4">
        <f t="shared" si="3"/>
        <v>232</v>
      </c>
      <c r="K49" s="4">
        <f t="shared" si="3"/>
        <v>3419.4</v>
      </c>
      <c r="L49" s="4" t="s">
        <v>78</v>
      </c>
      <c r="M49" s="4">
        <v>10</v>
      </c>
    </row>
    <row r="50" spans="1:13" ht="15.75" customHeight="1">
      <c r="A50" s="4">
        <v>16</v>
      </c>
      <c r="B50" s="3" t="s">
        <v>88</v>
      </c>
      <c r="C50" s="6" t="s">
        <v>43</v>
      </c>
      <c r="D50" s="4" t="s">
        <v>44</v>
      </c>
      <c r="E50" s="4">
        <v>0.12</v>
      </c>
      <c r="F50" s="4">
        <v>310</v>
      </c>
      <c r="G50" s="4">
        <f t="shared" si="4"/>
        <v>4564</v>
      </c>
      <c r="H50" s="4">
        <f t="shared" si="2"/>
        <v>222</v>
      </c>
      <c r="I50" s="4">
        <f>F12+F28+F29</f>
        <v>3270.38</v>
      </c>
      <c r="J50" s="4">
        <f t="shared" si="3"/>
        <v>88</v>
      </c>
      <c r="K50" s="4">
        <f t="shared" si="3"/>
        <v>1293.62</v>
      </c>
      <c r="L50" s="4"/>
      <c r="M50" s="4">
        <v>10</v>
      </c>
    </row>
    <row r="51" spans="1:13" ht="15.75" customHeight="1">
      <c r="A51" s="4">
        <v>17</v>
      </c>
      <c r="B51" s="3" t="s">
        <v>89</v>
      </c>
      <c r="C51" s="6" t="s">
        <v>43</v>
      </c>
      <c r="D51" s="4" t="s">
        <v>44</v>
      </c>
      <c r="E51" s="4">
        <v>0.12</v>
      </c>
      <c r="F51" s="4">
        <v>310</v>
      </c>
      <c r="G51" s="4">
        <f t="shared" si="4"/>
        <v>4564</v>
      </c>
      <c r="H51" s="4">
        <f t="shared" si="2"/>
        <v>222</v>
      </c>
      <c r="I51" s="4">
        <f>F12+F28+F29</f>
        <v>3270.38</v>
      </c>
      <c r="J51" s="4">
        <f t="shared" si="3"/>
        <v>88</v>
      </c>
      <c r="K51" s="4">
        <f t="shared" si="3"/>
        <v>1293.62</v>
      </c>
      <c r="L51" s="4"/>
      <c r="M51" s="4">
        <v>10</v>
      </c>
    </row>
    <row r="52" spans="1:13" ht="15.75" customHeight="1">
      <c r="A52" s="4">
        <v>18</v>
      </c>
      <c r="B52" s="3" t="s">
        <v>100</v>
      </c>
      <c r="C52" s="6" t="s">
        <v>43</v>
      </c>
      <c r="D52" s="4" t="s">
        <v>38</v>
      </c>
      <c r="E52" s="4">
        <v>0.495</v>
      </c>
      <c r="F52" s="4">
        <v>190</v>
      </c>
      <c r="G52" s="4">
        <f t="shared" si="4"/>
        <v>2797</v>
      </c>
      <c r="H52" s="4">
        <f t="shared" si="2"/>
        <v>16</v>
      </c>
      <c r="I52" s="4">
        <f>F13</f>
        <v>238</v>
      </c>
      <c r="J52" s="4">
        <f t="shared" si="3"/>
        <v>174</v>
      </c>
      <c r="K52" s="4">
        <f t="shared" si="3"/>
        <v>2559</v>
      </c>
      <c r="L52" s="4"/>
      <c r="M52" s="4">
        <v>10</v>
      </c>
    </row>
    <row r="53" spans="1:13" ht="15.75" customHeight="1">
      <c r="A53" s="4">
        <v>19</v>
      </c>
      <c r="B53" s="3" t="s">
        <v>101</v>
      </c>
      <c r="C53" s="6" t="s">
        <v>43</v>
      </c>
      <c r="D53" s="4" t="s">
        <v>38</v>
      </c>
      <c r="E53" s="4">
        <v>0.495</v>
      </c>
      <c r="F53" s="4">
        <v>190</v>
      </c>
      <c r="G53" s="4">
        <f t="shared" si="4"/>
        <v>2797</v>
      </c>
      <c r="H53" s="4">
        <f t="shared" si="2"/>
        <v>16</v>
      </c>
      <c r="I53" s="4">
        <f>F13</f>
        <v>238</v>
      </c>
      <c r="J53" s="4">
        <f t="shared" si="3"/>
        <v>174</v>
      </c>
      <c r="K53" s="4">
        <f t="shared" si="3"/>
        <v>2559</v>
      </c>
      <c r="L53" s="4"/>
      <c r="M53" s="4">
        <v>10</v>
      </c>
    </row>
    <row r="54" spans="1:13" ht="15.75" customHeight="1">
      <c r="A54" s="4">
        <v>20</v>
      </c>
      <c r="B54" s="3" t="s">
        <v>156</v>
      </c>
      <c r="C54" s="6" t="s">
        <v>43</v>
      </c>
      <c r="D54" s="4" t="s">
        <v>44</v>
      </c>
      <c r="E54" s="4">
        <v>0.2</v>
      </c>
      <c r="F54" s="4">
        <v>310</v>
      </c>
      <c r="G54" s="4">
        <f>ROUND(1.732*M54*F54*0.85,0)</f>
        <v>4564</v>
      </c>
      <c r="H54" s="4">
        <f>ROUND(I54/(1.732*M54*0.85),0)</f>
        <v>135</v>
      </c>
      <c r="I54" s="9">
        <f>F26+F27</f>
        <v>1990.9</v>
      </c>
      <c r="J54" s="4">
        <f t="shared" si="3"/>
        <v>175</v>
      </c>
      <c r="K54" s="4">
        <f t="shared" si="3"/>
        <v>2573.1</v>
      </c>
      <c r="L54" s="4"/>
      <c r="M54" s="4">
        <v>10</v>
      </c>
    </row>
    <row r="55" spans="1:13" ht="15.75" customHeight="1">
      <c r="A55" s="4">
        <v>21</v>
      </c>
      <c r="B55" s="3" t="s">
        <v>157</v>
      </c>
      <c r="C55" s="6" t="s">
        <v>43</v>
      </c>
      <c r="D55" s="4" t="s">
        <v>44</v>
      </c>
      <c r="E55" s="4">
        <v>0.2</v>
      </c>
      <c r="F55" s="4">
        <v>310</v>
      </c>
      <c r="G55" s="4">
        <f>ROUND(1.732*M55*F55*0.85,0)</f>
        <v>4564</v>
      </c>
      <c r="H55" s="4">
        <f>ROUND(I55/(1.732*M55*0.85),0)</f>
        <v>135</v>
      </c>
      <c r="I55" s="9">
        <f>F26+F27</f>
        <v>1990.9</v>
      </c>
      <c r="J55" s="4">
        <f t="shared" si="3"/>
        <v>175</v>
      </c>
      <c r="K55" s="4">
        <f t="shared" si="3"/>
        <v>2573.1</v>
      </c>
      <c r="L55" s="4"/>
      <c r="M55" s="4">
        <v>10</v>
      </c>
    </row>
    <row r="56" spans="1:13" ht="15.75" customHeight="1">
      <c r="A56" s="4">
        <v>22</v>
      </c>
      <c r="B56" s="3" t="s">
        <v>150</v>
      </c>
      <c r="C56" s="6" t="s">
        <v>66</v>
      </c>
      <c r="D56" s="4" t="s">
        <v>42</v>
      </c>
      <c r="E56" s="4">
        <v>0.273</v>
      </c>
      <c r="F56" s="9">
        <v>260</v>
      </c>
      <c r="G56" s="4">
        <f>ROUND(1.732*M56*F56*0.85,0)</f>
        <v>3828</v>
      </c>
      <c r="H56" s="4">
        <f>ROUND(I56/(1.732*M56*0.85),0)</f>
        <v>79</v>
      </c>
      <c r="I56" s="9">
        <f>F19</f>
        <v>1170</v>
      </c>
      <c r="J56" s="4">
        <f>F56-H56</f>
        <v>181</v>
      </c>
      <c r="K56" s="4">
        <f>G56-I56</f>
        <v>2658</v>
      </c>
      <c r="L56" s="4"/>
      <c r="M56" s="4">
        <v>10</v>
      </c>
    </row>
    <row r="57" spans="1:13" ht="15.75" customHeight="1">
      <c r="A57" s="4">
        <v>23</v>
      </c>
      <c r="B57" s="3" t="s">
        <v>151</v>
      </c>
      <c r="C57" s="6" t="s">
        <v>66</v>
      </c>
      <c r="D57" s="4" t="s">
        <v>42</v>
      </c>
      <c r="E57" s="4">
        <v>0.273</v>
      </c>
      <c r="F57" s="9">
        <v>260</v>
      </c>
      <c r="G57" s="4">
        <f>ROUND(1.732*M57*F57*0.85,0)</f>
        <v>3828</v>
      </c>
      <c r="H57" s="4">
        <f>ROUND(I57/(1.732*M57*0.85),0)</f>
        <v>79</v>
      </c>
      <c r="I57" s="9">
        <f>F19</f>
        <v>1170</v>
      </c>
      <c r="J57" s="4">
        <f>F57-H57</f>
        <v>181</v>
      </c>
      <c r="K57" s="4">
        <f>G57-I57</f>
        <v>2658</v>
      </c>
      <c r="L57" s="4"/>
      <c r="M57" s="4">
        <v>10</v>
      </c>
    </row>
    <row r="58" spans="1:13" ht="15.75" customHeight="1">
      <c r="A58" s="4">
        <v>24</v>
      </c>
      <c r="B58" s="3" t="s">
        <v>91</v>
      </c>
      <c r="C58" s="6" t="s">
        <v>43</v>
      </c>
      <c r="D58" s="4" t="s">
        <v>42</v>
      </c>
      <c r="E58" s="4">
        <v>0.5</v>
      </c>
      <c r="F58" s="9">
        <v>260</v>
      </c>
      <c r="G58" s="4">
        <f t="shared" si="4"/>
        <v>3828</v>
      </c>
      <c r="H58" s="4">
        <f t="shared" si="2"/>
        <v>44</v>
      </c>
      <c r="I58" s="9">
        <f>F16</f>
        <v>641</v>
      </c>
      <c r="J58" s="4">
        <f t="shared" si="3"/>
        <v>216</v>
      </c>
      <c r="K58" s="4">
        <f t="shared" si="3"/>
        <v>3187</v>
      </c>
      <c r="L58" s="4" t="s">
        <v>78</v>
      </c>
      <c r="M58" s="4">
        <v>10</v>
      </c>
    </row>
    <row r="59" spans="1:13" ht="15.75" customHeight="1">
      <c r="A59" s="4">
        <v>25</v>
      </c>
      <c r="B59" s="3" t="s">
        <v>92</v>
      </c>
      <c r="C59" s="6" t="s">
        <v>43</v>
      </c>
      <c r="D59" s="4" t="s">
        <v>42</v>
      </c>
      <c r="E59" s="4">
        <v>0.5</v>
      </c>
      <c r="F59" s="9">
        <v>260</v>
      </c>
      <c r="G59" s="4">
        <f t="shared" si="4"/>
        <v>3828</v>
      </c>
      <c r="H59" s="4">
        <f t="shared" si="2"/>
        <v>44</v>
      </c>
      <c r="I59" s="9">
        <f>F16</f>
        <v>641</v>
      </c>
      <c r="J59" s="4">
        <f t="shared" si="3"/>
        <v>216</v>
      </c>
      <c r="K59" s="4">
        <f t="shared" si="3"/>
        <v>3187</v>
      </c>
      <c r="L59" s="4" t="s">
        <v>78</v>
      </c>
      <c r="M59" s="4">
        <v>10</v>
      </c>
    </row>
    <row r="60" spans="1:13" ht="15.75" customHeight="1">
      <c r="A60" s="4">
        <v>26</v>
      </c>
      <c r="B60" s="3" t="s">
        <v>54</v>
      </c>
      <c r="C60" s="6" t="s">
        <v>67</v>
      </c>
      <c r="D60" s="4" t="s">
        <v>68</v>
      </c>
      <c r="E60" s="4">
        <v>0.22</v>
      </c>
      <c r="F60" s="29">
        <v>308.2</v>
      </c>
      <c r="G60" s="29">
        <f t="shared" si="4"/>
        <v>181</v>
      </c>
      <c r="H60" s="29">
        <f t="shared" si="2"/>
        <v>306</v>
      </c>
      <c r="I60" s="29">
        <v>180</v>
      </c>
      <c r="J60" s="29">
        <f t="shared" si="3"/>
        <v>2.1999999999999886</v>
      </c>
      <c r="K60" s="29">
        <f t="shared" si="3"/>
        <v>1</v>
      </c>
      <c r="L60" s="4"/>
      <c r="M60" s="29">
        <v>0.4</v>
      </c>
    </row>
    <row r="61" spans="1:13" ht="15.75" customHeight="1">
      <c r="A61" s="4">
        <v>27</v>
      </c>
      <c r="B61" s="3" t="s">
        <v>55</v>
      </c>
      <c r="C61" s="6" t="s">
        <v>67</v>
      </c>
      <c r="D61" s="4" t="s">
        <v>68</v>
      </c>
      <c r="E61" s="4">
        <v>0.22</v>
      </c>
      <c r="F61" s="30"/>
      <c r="G61" s="30"/>
      <c r="H61" s="30"/>
      <c r="I61" s="30"/>
      <c r="J61" s="30"/>
      <c r="K61" s="30"/>
      <c r="L61" s="4"/>
      <c r="M61" s="30"/>
    </row>
    <row r="62" spans="1:13" ht="15.75" customHeight="1">
      <c r="A62" s="4">
        <v>28</v>
      </c>
      <c r="B62" s="3" t="s">
        <v>56</v>
      </c>
      <c r="C62" s="6" t="s">
        <v>67</v>
      </c>
      <c r="D62" s="4" t="s">
        <v>68</v>
      </c>
      <c r="E62" s="4">
        <v>0.31</v>
      </c>
      <c r="F62" s="29">
        <v>308.2</v>
      </c>
      <c r="G62" s="29">
        <f>ROUND(1.732*M62*F62*0.85,0)</f>
        <v>181</v>
      </c>
      <c r="H62" s="29">
        <f>ROUND(I62/(1.732*M62*0.85),0)</f>
        <v>306</v>
      </c>
      <c r="I62" s="29">
        <v>180</v>
      </c>
      <c r="J62" s="29">
        <f>F62-H62</f>
        <v>2.1999999999999886</v>
      </c>
      <c r="K62" s="29">
        <f>G62-I62</f>
        <v>1</v>
      </c>
      <c r="L62" s="4"/>
      <c r="M62" s="29">
        <v>0.4</v>
      </c>
    </row>
    <row r="63" spans="1:13" ht="15.75" customHeight="1">
      <c r="A63" s="4">
        <v>29</v>
      </c>
      <c r="B63" s="3" t="s">
        <v>57</v>
      </c>
      <c r="C63" s="6" t="s">
        <v>67</v>
      </c>
      <c r="D63" s="4" t="s">
        <v>68</v>
      </c>
      <c r="E63" s="4">
        <v>0.31</v>
      </c>
      <c r="F63" s="30"/>
      <c r="G63" s="30"/>
      <c r="H63" s="30"/>
      <c r="I63" s="30"/>
      <c r="J63" s="30"/>
      <c r="K63" s="30"/>
      <c r="L63" s="4"/>
      <c r="M63" s="30"/>
    </row>
    <row r="64" spans="1:13" ht="15.75" customHeight="1">
      <c r="A64" s="4">
        <v>30</v>
      </c>
      <c r="B64" s="3" t="s">
        <v>163</v>
      </c>
      <c r="C64" s="6" t="s">
        <v>67</v>
      </c>
      <c r="D64" s="4" t="s">
        <v>71</v>
      </c>
      <c r="E64" s="4">
        <v>0.3</v>
      </c>
      <c r="F64" s="4">
        <v>82.8</v>
      </c>
      <c r="G64" s="4">
        <f aca="true" t="shared" si="5" ref="G64:G74">ROUND(1.732*M64*F64*0.85,0)</f>
        <v>49</v>
      </c>
      <c r="H64" s="4">
        <f aca="true" t="shared" si="6" ref="H64:H74">ROUND(I64/(1.732*M64*0.85),0)</f>
        <v>85</v>
      </c>
      <c r="I64" s="4">
        <v>50</v>
      </c>
      <c r="J64" s="4">
        <f aca="true" t="shared" si="7" ref="J64:K74">F64-H64</f>
        <v>-2.200000000000003</v>
      </c>
      <c r="K64" s="12">
        <f t="shared" si="3"/>
        <v>-1</v>
      </c>
      <c r="L64" s="4"/>
      <c r="M64" s="4">
        <v>0.4</v>
      </c>
    </row>
    <row r="65" spans="1:15" ht="15.75" customHeight="1">
      <c r="A65" s="4">
        <v>31</v>
      </c>
      <c r="B65" s="3" t="s">
        <v>123</v>
      </c>
      <c r="C65" s="6" t="s">
        <v>119</v>
      </c>
      <c r="D65" s="4" t="s">
        <v>120</v>
      </c>
      <c r="E65" s="4">
        <v>0.5</v>
      </c>
      <c r="F65" s="4">
        <v>210</v>
      </c>
      <c r="G65" s="4">
        <f t="shared" si="5"/>
        <v>124</v>
      </c>
      <c r="H65" s="4">
        <f t="shared" si="6"/>
        <v>119</v>
      </c>
      <c r="I65" s="4">
        <v>70</v>
      </c>
      <c r="J65" s="4">
        <f t="shared" si="7"/>
        <v>91</v>
      </c>
      <c r="K65" s="4">
        <f t="shared" si="7"/>
        <v>54</v>
      </c>
      <c r="L65" s="4">
        <v>0.3</v>
      </c>
      <c r="M65" s="4">
        <v>0.4</v>
      </c>
      <c r="O65" s="1">
        <v>0.2</v>
      </c>
    </row>
    <row r="66" spans="1:15" ht="15.75" customHeight="1">
      <c r="A66" s="4">
        <v>32</v>
      </c>
      <c r="B66" s="3" t="s">
        <v>124</v>
      </c>
      <c r="C66" s="6" t="s">
        <v>119</v>
      </c>
      <c r="D66" s="4" t="s">
        <v>71</v>
      </c>
      <c r="E66" s="4">
        <v>0.3</v>
      </c>
      <c r="F66" s="4">
        <v>130</v>
      </c>
      <c r="G66" s="4">
        <f t="shared" si="5"/>
        <v>77</v>
      </c>
      <c r="H66" s="4">
        <f t="shared" si="6"/>
        <v>129</v>
      </c>
      <c r="I66" s="4">
        <v>76</v>
      </c>
      <c r="J66" s="4">
        <f t="shared" si="7"/>
        <v>1</v>
      </c>
      <c r="K66" s="4">
        <f t="shared" si="7"/>
        <v>1</v>
      </c>
      <c r="L66" s="4"/>
      <c r="M66" s="4">
        <v>0.4</v>
      </c>
      <c r="O66" s="1">
        <v>0.3</v>
      </c>
    </row>
    <row r="67" spans="1:15" ht="15.75" customHeight="1">
      <c r="A67" s="4">
        <v>33</v>
      </c>
      <c r="B67" s="3" t="s">
        <v>171</v>
      </c>
      <c r="C67" s="6" t="s">
        <v>119</v>
      </c>
      <c r="D67" s="4" t="s">
        <v>71</v>
      </c>
      <c r="E67" s="4">
        <v>1</v>
      </c>
      <c r="F67" s="4">
        <v>130</v>
      </c>
      <c r="G67" s="4">
        <f>ROUND(1.732*M67*F67*0.85,0)</f>
        <v>77</v>
      </c>
      <c r="H67" s="4">
        <f>ROUND(I67/(1.732*M67*0.85),0)</f>
        <v>131</v>
      </c>
      <c r="I67" s="4">
        <v>77</v>
      </c>
      <c r="J67" s="4">
        <f>F67-H67</f>
        <v>-1</v>
      </c>
      <c r="K67" s="4">
        <f>G67-I67</f>
        <v>0</v>
      </c>
      <c r="L67" s="4"/>
      <c r="M67" s="4">
        <v>0.4</v>
      </c>
      <c r="O67" s="1">
        <v>0</v>
      </c>
    </row>
    <row r="68" spans="1:13" ht="15.75" customHeight="1">
      <c r="A68" s="4">
        <v>34</v>
      </c>
      <c r="B68" s="3" t="s">
        <v>184</v>
      </c>
      <c r="C68" s="6" t="s">
        <v>119</v>
      </c>
      <c r="D68" s="4" t="s">
        <v>71</v>
      </c>
      <c r="E68" s="4">
        <v>0.3</v>
      </c>
      <c r="F68" s="4">
        <v>130</v>
      </c>
      <c r="G68" s="4">
        <f>ROUND(1.732*M68*F68*0.85,0)</f>
        <v>77</v>
      </c>
      <c r="H68" s="4">
        <f>ROUND(I68/(1.732*M68*0.85),0)</f>
        <v>0</v>
      </c>
      <c r="I68" s="4">
        <v>0</v>
      </c>
      <c r="J68" s="4">
        <f>F68-H68</f>
        <v>130</v>
      </c>
      <c r="K68" s="4">
        <f>G68-I68</f>
        <v>77</v>
      </c>
      <c r="L68" s="4"/>
      <c r="M68" s="4">
        <v>0.4</v>
      </c>
    </row>
    <row r="69" spans="1:15" ht="15.75" customHeight="1">
      <c r="A69" s="4">
        <v>35</v>
      </c>
      <c r="B69" s="3" t="s">
        <v>170</v>
      </c>
      <c r="C69" s="6" t="s">
        <v>119</v>
      </c>
      <c r="D69" s="4" t="s">
        <v>71</v>
      </c>
      <c r="E69" s="4">
        <v>0.7</v>
      </c>
      <c r="F69" s="4">
        <v>130</v>
      </c>
      <c r="G69" s="4">
        <f>ROUND(1.732*M69*F69*0.85,0)</f>
        <v>77</v>
      </c>
      <c r="H69" s="4">
        <f>ROUND(I69/(1.732*M69*0.85),0)</f>
        <v>0</v>
      </c>
      <c r="I69" s="4">
        <v>0</v>
      </c>
      <c r="J69" s="4">
        <f>F69-H69</f>
        <v>130</v>
      </c>
      <c r="K69" s="4">
        <f t="shared" si="7"/>
        <v>77</v>
      </c>
      <c r="L69" s="4"/>
      <c r="M69" s="4">
        <v>0.4</v>
      </c>
      <c r="O69" s="1">
        <v>0</v>
      </c>
    </row>
    <row r="70" spans="1:15" ht="15.75" customHeight="1">
      <c r="A70" s="4">
        <v>36</v>
      </c>
      <c r="B70" s="3" t="s">
        <v>175</v>
      </c>
      <c r="C70" s="6" t="s">
        <v>119</v>
      </c>
      <c r="D70" s="4" t="s">
        <v>71</v>
      </c>
      <c r="E70" s="4">
        <v>2</v>
      </c>
      <c r="F70" s="4">
        <v>130</v>
      </c>
      <c r="G70" s="4">
        <f>ROUND(1.732*M70*F70*0.85,0)</f>
        <v>77</v>
      </c>
      <c r="H70" s="4">
        <f>ROUND(I70/(1.732*M70*0.85),0)</f>
        <v>131</v>
      </c>
      <c r="I70" s="4">
        <v>77</v>
      </c>
      <c r="J70" s="4">
        <f>F70-H70</f>
        <v>-1</v>
      </c>
      <c r="K70" s="4">
        <f>G70-I70</f>
        <v>0</v>
      </c>
      <c r="L70" s="4"/>
      <c r="M70" s="4">
        <v>0.4</v>
      </c>
      <c r="O70" s="1">
        <v>0</v>
      </c>
    </row>
    <row r="71" spans="1:13" ht="15.75" customHeight="1">
      <c r="A71" s="4">
        <v>37</v>
      </c>
      <c r="B71" s="3" t="s">
        <v>179</v>
      </c>
      <c r="C71" s="6" t="s">
        <v>119</v>
      </c>
      <c r="D71" s="4" t="s">
        <v>71</v>
      </c>
      <c r="E71" s="20">
        <v>1</v>
      </c>
      <c r="F71" s="4">
        <v>130</v>
      </c>
      <c r="G71" s="4">
        <f>ROUND(1.732*M71*F71*0.85,0)</f>
        <v>77</v>
      </c>
      <c r="H71" s="4">
        <f>ROUND(I71/(1.732*M71*0.85),0)</f>
        <v>131</v>
      </c>
      <c r="I71" s="4">
        <v>77</v>
      </c>
      <c r="J71" s="4">
        <f>F71-H71</f>
        <v>-1</v>
      </c>
      <c r="K71" s="4">
        <f>G71-I71</f>
        <v>0</v>
      </c>
      <c r="L71" s="4"/>
      <c r="M71" s="4">
        <v>0.4</v>
      </c>
    </row>
    <row r="72" spans="1:15" ht="15">
      <c r="A72" s="4">
        <v>38</v>
      </c>
      <c r="B72" s="3" t="s">
        <v>121</v>
      </c>
      <c r="C72" s="6" t="s">
        <v>119</v>
      </c>
      <c r="D72" s="4" t="s">
        <v>71</v>
      </c>
      <c r="E72" s="4">
        <v>0.5</v>
      </c>
      <c r="F72" s="4">
        <v>130</v>
      </c>
      <c r="G72" s="4">
        <f t="shared" si="5"/>
        <v>77</v>
      </c>
      <c r="H72" s="4">
        <f t="shared" si="6"/>
        <v>131</v>
      </c>
      <c r="I72" s="4">
        <v>77</v>
      </c>
      <c r="J72" s="4">
        <f t="shared" si="7"/>
        <v>-1</v>
      </c>
      <c r="K72" s="4">
        <f t="shared" si="7"/>
        <v>0</v>
      </c>
      <c r="L72" s="4">
        <v>0.32</v>
      </c>
      <c r="M72" s="4">
        <v>0.4</v>
      </c>
      <c r="O72" s="1">
        <v>0.18</v>
      </c>
    </row>
    <row r="73" spans="1:15" ht="14.25" customHeight="1">
      <c r="A73" s="4">
        <v>39</v>
      </c>
      <c r="B73" s="3" t="s">
        <v>153</v>
      </c>
      <c r="C73" s="6" t="s">
        <v>119</v>
      </c>
      <c r="D73" s="4" t="s">
        <v>120</v>
      </c>
      <c r="E73" s="4">
        <v>0.9</v>
      </c>
      <c r="F73" s="4">
        <v>210</v>
      </c>
      <c r="G73" s="4">
        <f t="shared" si="5"/>
        <v>124</v>
      </c>
      <c r="H73" s="4">
        <f t="shared" si="6"/>
        <v>209</v>
      </c>
      <c r="I73" s="4">
        <f>58+I74</f>
        <v>123</v>
      </c>
      <c r="J73" s="4">
        <f t="shared" si="7"/>
        <v>1</v>
      </c>
      <c r="K73" s="4">
        <f t="shared" si="7"/>
        <v>1</v>
      </c>
      <c r="L73" s="4">
        <v>0.3</v>
      </c>
      <c r="M73" s="4">
        <v>0.4</v>
      </c>
      <c r="O73" s="1">
        <v>0.4</v>
      </c>
    </row>
    <row r="74" spans="1:15" ht="15">
      <c r="A74" s="4">
        <v>40</v>
      </c>
      <c r="B74" s="3" t="s">
        <v>148</v>
      </c>
      <c r="C74" s="6" t="s">
        <v>119</v>
      </c>
      <c r="D74" s="4" t="s">
        <v>152</v>
      </c>
      <c r="E74" s="4">
        <v>0.3</v>
      </c>
      <c r="F74" s="4">
        <v>110</v>
      </c>
      <c r="G74" s="4">
        <f t="shared" si="5"/>
        <v>65</v>
      </c>
      <c r="H74" s="4">
        <f t="shared" si="6"/>
        <v>110</v>
      </c>
      <c r="I74" s="4">
        <v>65</v>
      </c>
      <c r="J74" s="4">
        <f t="shared" si="7"/>
        <v>0</v>
      </c>
      <c r="K74" s="4">
        <f t="shared" si="7"/>
        <v>0</v>
      </c>
      <c r="L74" s="4"/>
      <c r="M74" s="4">
        <v>0.4</v>
      </c>
      <c r="O74" s="1">
        <v>0.22</v>
      </c>
    </row>
    <row r="75" ht="15">
      <c r="L75" s="7" t="s">
        <v>166</v>
      </c>
    </row>
    <row r="76" ht="26.25">
      <c r="L76" s="7" t="s">
        <v>165</v>
      </c>
    </row>
    <row r="77" ht="26.25">
      <c r="L77" s="7" t="s">
        <v>167</v>
      </c>
    </row>
    <row r="78" ht="15">
      <c r="L78" s="1" t="s">
        <v>174</v>
      </c>
    </row>
    <row r="79" ht="15">
      <c r="B79" s="7"/>
    </row>
  </sheetData>
  <sheetProtection/>
  <mergeCells count="110">
    <mergeCell ref="M62:M63"/>
    <mergeCell ref="F62:F63"/>
    <mergeCell ref="G62:G63"/>
    <mergeCell ref="H62:H63"/>
    <mergeCell ref="I62:I63"/>
    <mergeCell ref="J62:J63"/>
    <mergeCell ref="K62:K63"/>
    <mergeCell ref="L33:L34"/>
    <mergeCell ref="M33:M34"/>
    <mergeCell ref="F60:F61"/>
    <mergeCell ref="G60:G61"/>
    <mergeCell ref="H60:H61"/>
    <mergeCell ref="I60:I61"/>
    <mergeCell ref="J60:J61"/>
    <mergeCell ref="K60:K61"/>
    <mergeCell ref="M60:M61"/>
    <mergeCell ref="F30:G30"/>
    <mergeCell ref="H30:I30"/>
    <mergeCell ref="J30:K30"/>
    <mergeCell ref="A32:M32"/>
    <mergeCell ref="A33:A34"/>
    <mergeCell ref="B33:B34"/>
    <mergeCell ref="C33:E33"/>
    <mergeCell ref="F33:G33"/>
    <mergeCell ref="H33:I33"/>
    <mergeCell ref="J33:K33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M3:M4"/>
    <mergeCell ref="A5:M5"/>
    <mergeCell ref="F6:G6"/>
    <mergeCell ref="H6:I6"/>
    <mergeCell ref="J6:K6"/>
    <mergeCell ref="F7:G7"/>
    <mergeCell ref="H7:I7"/>
    <mergeCell ref="J7:K7"/>
    <mergeCell ref="A1:M1"/>
    <mergeCell ref="A2:M2"/>
    <mergeCell ref="A3:A4"/>
    <mergeCell ref="B3:B4"/>
    <mergeCell ref="C3:C4"/>
    <mergeCell ref="D3:E3"/>
    <mergeCell ref="F3:G4"/>
    <mergeCell ref="H3:I4"/>
    <mergeCell ref="J3:K4"/>
    <mergeCell ref="L3:L4"/>
  </mergeCells>
  <printOptions/>
  <pageMargins left="0.38" right="0.24" top="0.76" bottom="1.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zoomScale="70" zoomScaleNormal="70" zoomScalePageLayoutView="0" workbookViewId="0" topLeftCell="A31">
      <selection activeCell="E73" sqref="E64:E73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4" width="9.140625" style="1" customWidth="1"/>
    <col min="15" max="15" width="12.140625" style="1" customWidth="1"/>
    <col min="16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5" ht="26.2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7126+F17+F18</f>
        <v>7596</v>
      </c>
      <c r="G6" s="34"/>
      <c r="H6" s="34">
        <f>E6-F6</f>
        <v>8404</v>
      </c>
      <c r="I6" s="34"/>
      <c r="J6" s="34" t="s">
        <v>30</v>
      </c>
      <c r="K6" s="34"/>
      <c r="L6" s="10" t="s">
        <v>129</v>
      </c>
      <c r="M6" s="4">
        <v>6</v>
      </c>
      <c r="N6" s="1">
        <v>20</v>
      </c>
      <c r="O6" s="1">
        <v>16000</v>
      </c>
    </row>
    <row r="7" spans="1:15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  <c r="N7" s="1">
        <v>1.26</v>
      </c>
      <c r="O7" s="23">
        <f>0.6*E7/0.85</f>
        <v>755.2941176470589</v>
      </c>
    </row>
    <row r="8" spans="1:15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823</v>
      </c>
      <c r="G8" s="34"/>
      <c r="H8" s="35">
        <f t="shared" si="0"/>
        <v>247</v>
      </c>
      <c r="I8" s="35"/>
      <c r="J8" s="34" t="s">
        <v>30</v>
      </c>
      <c r="K8" s="34"/>
      <c r="L8" s="10" t="s">
        <v>161</v>
      </c>
      <c r="M8" s="4">
        <v>0.4</v>
      </c>
      <c r="N8" s="1">
        <v>1.26</v>
      </c>
      <c r="O8" s="23">
        <f>0.6*E8/0.85</f>
        <v>755.2941176470589</v>
      </c>
    </row>
    <row r="9" spans="1:15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425</v>
      </c>
      <c r="G9" s="34"/>
      <c r="H9" s="34">
        <f t="shared" si="0"/>
        <v>0</v>
      </c>
      <c r="I9" s="34"/>
      <c r="J9" s="35" t="s">
        <v>31</v>
      </c>
      <c r="K9" s="35"/>
      <c r="L9" s="4"/>
      <c r="M9" s="4">
        <v>0.4</v>
      </c>
      <c r="N9" s="1">
        <v>0.5</v>
      </c>
      <c r="O9" s="23">
        <f>0.6*E9/0.85</f>
        <v>300</v>
      </c>
    </row>
    <row r="10" spans="1:15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F11+F12+F19+L10+F26+F27+F28+F29</f>
        <v>8513.223999999998</v>
      </c>
      <c r="G10" s="34"/>
      <c r="H10" s="35">
        <f t="shared" si="0"/>
        <v>-2643.2239999999983</v>
      </c>
      <c r="I10" s="35"/>
      <c r="J10" s="35" t="s">
        <v>31</v>
      </c>
      <c r="K10" s="35"/>
      <c r="L10" s="10">
        <v>1175.344</v>
      </c>
      <c r="M10" s="4" t="s">
        <v>111</v>
      </c>
      <c r="N10" s="1">
        <v>1.26</v>
      </c>
      <c r="O10" s="23">
        <v>5870</v>
      </c>
    </row>
    <row r="11" spans="1:15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796.6+80+30</f>
        <v>906.6</v>
      </c>
      <c r="G11" s="34"/>
      <c r="H11" s="34">
        <f t="shared" si="0"/>
        <v>163.39999999999998</v>
      </c>
      <c r="I11" s="34"/>
      <c r="J11" s="35" t="s">
        <v>31</v>
      </c>
      <c r="K11" s="35"/>
      <c r="L11" s="4"/>
      <c r="M11" s="4">
        <v>0.4</v>
      </c>
      <c r="N11" s="1">
        <v>1.26</v>
      </c>
      <c r="O11" s="23"/>
    </row>
    <row r="12" spans="1:15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  <c r="N12" s="1">
        <v>1.26</v>
      </c>
      <c r="O12" s="23"/>
    </row>
    <row r="13" spans="1:15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  <c r="N13" s="1">
        <v>0.32</v>
      </c>
      <c r="O13" s="23"/>
    </row>
    <row r="14" spans="1:15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  <c r="N14" s="1">
        <v>0.16</v>
      </c>
      <c r="O14" s="23">
        <f>0.6*E14/0.85</f>
        <v>95.29411764705883</v>
      </c>
    </row>
    <row r="15" spans="1:15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  <c r="N15" s="1">
        <v>1.26</v>
      </c>
      <c r="O15" s="23">
        <f>0.6*E15/0.85</f>
        <v>755.2941176470589</v>
      </c>
    </row>
    <row r="16" spans="1:15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  <c r="N16" s="1">
        <v>1.26</v>
      </c>
      <c r="O16" s="23">
        <f>0.6*E16/0.85</f>
        <v>755.2941176470589</v>
      </c>
    </row>
    <row r="17" spans="1:15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  <c r="N17" s="1">
        <v>0.315</v>
      </c>
      <c r="O17" s="23"/>
    </row>
    <row r="18" spans="1:15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  <c r="N18" s="1">
        <v>0.4</v>
      </c>
      <c r="O18" s="23"/>
    </row>
    <row r="19" spans="1:15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  <c r="N19" s="1">
        <v>2</v>
      </c>
      <c r="O19" s="23"/>
    </row>
    <row r="20" spans="1:15" ht="39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340</v>
      </c>
      <c r="G20" s="37"/>
      <c r="H20" s="38">
        <f>E20-F20</f>
        <v>0</v>
      </c>
      <c r="I20" s="38"/>
      <c r="J20" s="35" t="s">
        <v>31</v>
      </c>
      <c r="K20" s="35"/>
      <c r="L20" s="4" t="s">
        <v>180</v>
      </c>
      <c r="M20" s="4">
        <v>0.4</v>
      </c>
      <c r="N20" s="1">
        <v>0.4</v>
      </c>
      <c r="O20" s="23">
        <v>1800</v>
      </c>
    </row>
    <row r="21" spans="1:15" ht="26.25">
      <c r="A21" s="4">
        <v>16</v>
      </c>
      <c r="B21" s="3" t="s">
        <v>162</v>
      </c>
      <c r="C21" s="3" t="s">
        <v>21</v>
      </c>
      <c r="D21" s="4" t="s">
        <v>35</v>
      </c>
      <c r="E21" s="4">
        <v>150</v>
      </c>
      <c r="F21" s="36">
        <f>80+30+I67</f>
        <v>150</v>
      </c>
      <c r="G21" s="37"/>
      <c r="H21" s="39">
        <f>E21-F21</f>
        <v>0</v>
      </c>
      <c r="I21" s="39"/>
      <c r="J21" s="35" t="s">
        <v>31</v>
      </c>
      <c r="K21" s="35"/>
      <c r="L21" s="4" t="s">
        <v>128</v>
      </c>
      <c r="M21" s="4">
        <v>0.4</v>
      </c>
      <c r="N21" s="1">
        <v>0.16</v>
      </c>
      <c r="O21" s="23"/>
    </row>
    <row r="22" spans="1:15" ht="15">
      <c r="A22" s="4">
        <v>17</v>
      </c>
      <c r="B22" s="3" t="s">
        <v>168</v>
      </c>
      <c r="C22" s="3" t="s">
        <v>21</v>
      </c>
      <c r="D22" s="4" t="s">
        <v>169</v>
      </c>
      <c r="E22" s="4">
        <v>90</v>
      </c>
      <c r="F22" s="36">
        <f>I68</f>
        <v>0</v>
      </c>
      <c r="G22" s="37"/>
      <c r="H22" s="40">
        <f>E22-F22</f>
        <v>90</v>
      </c>
      <c r="I22" s="40"/>
      <c r="J22" s="34" t="s">
        <v>30</v>
      </c>
      <c r="K22" s="34"/>
      <c r="L22" s="4"/>
      <c r="M22" s="4">
        <v>0.4</v>
      </c>
      <c r="N22" s="1">
        <v>0.1</v>
      </c>
      <c r="O22" s="23"/>
    </row>
    <row r="23" spans="1:15" ht="26.25">
      <c r="A23" s="4">
        <v>17</v>
      </c>
      <c r="B23" s="3" t="s">
        <v>173</v>
      </c>
      <c r="C23" s="3" t="s">
        <v>21</v>
      </c>
      <c r="D23" s="4" t="s">
        <v>169</v>
      </c>
      <c r="E23" s="4">
        <v>90</v>
      </c>
      <c r="F23" s="36">
        <f>I69+I70</f>
        <v>90</v>
      </c>
      <c r="G23" s="37"/>
      <c r="H23" s="39">
        <f>E23-F23</f>
        <v>0</v>
      </c>
      <c r="I23" s="39"/>
      <c r="J23" s="41" t="s">
        <v>31</v>
      </c>
      <c r="K23" s="41"/>
      <c r="L23" s="4" t="s">
        <v>128</v>
      </c>
      <c r="M23" s="4">
        <v>0.4</v>
      </c>
      <c r="N23" s="1">
        <v>0.1</v>
      </c>
      <c r="O23" s="23"/>
    </row>
    <row r="24" spans="1:15" ht="39">
      <c r="A24" s="4">
        <v>18</v>
      </c>
      <c r="B24" s="17" t="s">
        <v>133</v>
      </c>
      <c r="C24" s="3" t="s">
        <v>22</v>
      </c>
      <c r="D24" s="4" t="s">
        <v>33</v>
      </c>
      <c r="E24" s="4">
        <v>1070</v>
      </c>
      <c r="F24" s="42">
        <v>889</v>
      </c>
      <c r="G24" s="43"/>
      <c r="H24" s="38">
        <f aca="true" t="shared" si="1" ref="H24:H30">E24-F24</f>
        <v>181</v>
      </c>
      <c r="I24" s="38"/>
      <c r="J24" s="35" t="s">
        <v>31</v>
      </c>
      <c r="K24" s="35"/>
      <c r="L24" s="4" t="s">
        <v>138</v>
      </c>
      <c r="M24" s="4" t="s">
        <v>112</v>
      </c>
      <c r="N24" s="1">
        <v>1.26</v>
      </c>
      <c r="O24" s="23">
        <f>0.6*E24/0.85</f>
        <v>755.2941176470589</v>
      </c>
    </row>
    <row r="25" spans="1:15" ht="15">
      <c r="A25" s="4">
        <v>19</v>
      </c>
      <c r="B25" s="13" t="s">
        <v>155</v>
      </c>
      <c r="C25" s="3" t="s">
        <v>22</v>
      </c>
      <c r="D25" s="4" t="s">
        <v>33</v>
      </c>
      <c r="E25" s="4">
        <v>1070</v>
      </c>
      <c r="F25" s="42">
        <v>500</v>
      </c>
      <c r="G25" s="43"/>
      <c r="H25" s="44">
        <f>E25-F25</f>
        <v>570</v>
      </c>
      <c r="I25" s="45"/>
      <c r="J25" s="35" t="s">
        <v>31</v>
      </c>
      <c r="K25" s="35"/>
      <c r="L25" s="4" t="s">
        <v>85</v>
      </c>
      <c r="M25" s="4">
        <v>0.4</v>
      </c>
      <c r="N25" s="1">
        <v>1.26</v>
      </c>
      <c r="O25" s="23"/>
    </row>
    <row r="26" spans="1:15" ht="15">
      <c r="A26" s="4">
        <v>20</v>
      </c>
      <c r="B26" s="3" t="s">
        <v>145</v>
      </c>
      <c r="C26" s="3" t="s">
        <v>22</v>
      </c>
      <c r="D26" s="4" t="s">
        <v>131</v>
      </c>
      <c r="E26" s="4">
        <v>1700</v>
      </c>
      <c r="F26" s="42">
        <v>1197.5</v>
      </c>
      <c r="G26" s="43"/>
      <c r="H26" s="38">
        <f>E26-F26</f>
        <v>502.5</v>
      </c>
      <c r="I26" s="38"/>
      <c r="J26" s="36" t="s">
        <v>30</v>
      </c>
      <c r="K26" s="37"/>
      <c r="L26" s="4" t="s">
        <v>85</v>
      </c>
      <c r="M26" s="4">
        <v>0.4</v>
      </c>
      <c r="N26" s="1">
        <v>2</v>
      </c>
      <c r="O26" s="23"/>
    </row>
    <row r="27" spans="1:15" ht="15">
      <c r="A27" s="4">
        <v>21</v>
      </c>
      <c r="B27" s="3" t="s">
        <v>176</v>
      </c>
      <c r="C27" s="3" t="s">
        <v>22</v>
      </c>
      <c r="D27" s="4" t="s">
        <v>33</v>
      </c>
      <c r="E27" s="4">
        <v>1070</v>
      </c>
      <c r="F27" s="42">
        <v>793.4</v>
      </c>
      <c r="G27" s="43"/>
      <c r="H27" s="38">
        <f>E27-F27</f>
        <v>276.6</v>
      </c>
      <c r="I27" s="38"/>
      <c r="J27" s="35" t="s">
        <v>31</v>
      </c>
      <c r="K27" s="35"/>
      <c r="L27" s="4" t="s">
        <v>85</v>
      </c>
      <c r="M27" s="4">
        <v>0.4</v>
      </c>
      <c r="N27" s="1">
        <v>1.26</v>
      </c>
      <c r="O27" s="23"/>
    </row>
    <row r="28" spans="1:15" ht="15">
      <c r="A28" s="4">
        <v>22</v>
      </c>
      <c r="B28" s="3" t="s">
        <v>177</v>
      </c>
      <c r="C28" s="3" t="s">
        <v>22</v>
      </c>
      <c r="D28" s="4" t="s">
        <v>131</v>
      </c>
      <c r="E28" s="4">
        <v>1700</v>
      </c>
      <c r="F28" s="42">
        <v>1087.83</v>
      </c>
      <c r="G28" s="43"/>
      <c r="H28" s="38">
        <f>E28-F28</f>
        <v>612.1700000000001</v>
      </c>
      <c r="I28" s="38"/>
      <c r="J28" s="35" t="s">
        <v>31</v>
      </c>
      <c r="K28" s="35"/>
      <c r="L28" s="4" t="s">
        <v>85</v>
      </c>
      <c r="M28" s="4">
        <v>0.4</v>
      </c>
      <c r="N28" s="1">
        <v>2</v>
      </c>
      <c r="O28" s="23"/>
    </row>
    <row r="29" spans="1:15" ht="15">
      <c r="A29" s="4">
        <v>23</v>
      </c>
      <c r="B29" s="3" t="s">
        <v>178</v>
      </c>
      <c r="C29" s="3" t="s">
        <v>22</v>
      </c>
      <c r="D29" s="4" t="s">
        <v>33</v>
      </c>
      <c r="E29" s="4">
        <v>1070</v>
      </c>
      <c r="F29" s="42">
        <v>1013.97</v>
      </c>
      <c r="G29" s="43"/>
      <c r="H29" s="38">
        <f t="shared" si="1"/>
        <v>56.02999999999997</v>
      </c>
      <c r="I29" s="38"/>
      <c r="J29" s="35" t="s">
        <v>31</v>
      </c>
      <c r="K29" s="35"/>
      <c r="L29" s="4" t="s">
        <v>85</v>
      </c>
      <c r="M29" s="4">
        <v>0.4</v>
      </c>
      <c r="N29" s="1">
        <v>1.26</v>
      </c>
      <c r="O29" s="23"/>
    </row>
    <row r="30" spans="1:15" ht="15">
      <c r="A30" s="4">
        <v>25</v>
      </c>
      <c r="B30" s="13" t="s">
        <v>159</v>
      </c>
      <c r="C30" s="21" t="s">
        <v>21</v>
      </c>
      <c r="D30" s="19" t="s">
        <v>132</v>
      </c>
      <c r="E30" s="19">
        <v>210</v>
      </c>
      <c r="F30" s="46">
        <f>70+15+15</f>
        <v>100</v>
      </c>
      <c r="G30" s="47"/>
      <c r="H30" s="39">
        <f t="shared" si="1"/>
        <v>110</v>
      </c>
      <c r="I30" s="39"/>
      <c r="J30" s="48" t="s">
        <v>30</v>
      </c>
      <c r="K30" s="49"/>
      <c r="L30" s="19"/>
      <c r="M30" s="19">
        <v>0.4</v>
      </c>
      <c r="O30" s="23"/>
    </row>
    <row r="31" ht="15">
      <c r="M31" s="1"/>
    </row>
    <row r="32" spans="1:13" ht="17.25" customHeight="1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24.75" customHeight="1">
      <c r="A33" s="28" t="s">
        <v>0</v>
      </c>
      <c r="B33" s="28" t="s">
        <v>1</v>
      </c>
      <c r="C33" s="28" t="s">
        <v>18</v>
      </c>
      <c r="D33" s="28"/>
      <c r="E33" s="28"/>
      <c r="F33" s="28" t="s">
        <v>74</v>
      </c>
      <c r="G33" s="28"/>
      <c r="H33" s="28" t="s">
        <v>75</v>
      </c>
      <c r="I33" s="28"/>
      <c r="J33" s="28" t="s">
        <v>76</v>
      </c>
      <c r="K33" s="28"/>
      <c r="L33" s="28" t="s">
        <v>77</v>
      </c>
      <c r="M33" s="29" t="s">
        <v>109</v>
      </c>
    </row>
    <row r="34" spans="1:13" ht="43.5" customHeight="1">
      <c r="A34" s="28"/>
      <c r="B34" s="28"/>
      <c r="C34" s="5" t="s">
        <v>23</v>
      </c>
      <c r="D34" s="5" t="s">
        <v>24</v>
      </c>
      <c r="E34" s="5" t="s">
        <v>28</v>
      </c>
      <c r="F34" s="5" t="s">
        <v>72</v>
      </c>
      <c r="G34" s="5" t="s">
        <v>73</v>
      </c>
      <c r="H34" s="5" t="s">
        <v>72</v>
      </c>
      <c r="I34" s="5" t="s">
        <v>73</v>
      </c>
      <c r="J34" s="5" t="s">
        <v>72</v>
      </c>
      <c r="K34" s="5" t="s">
        <v>73</v>
      </c>
      <c r="L34" s="28"/>
      <c r="M34" s="30"/>
    </row>
    <row r="35" spans="1:13" ht="29.25" customHeight="1">
      <c r="A35" s="4">
        <v>1</v>
      </c>
      <c r="B35" s="3" t="s">
        <v>12</v>
      </c>
      <c r="C35" s="6" t="s">
        <v>39</v>
      </c>
      <c r="D35" s="4" t="s">
        <v>40</v>
      </c>
      <c r="E35" s="4">
        <v>10.5</v>
      </c>
      <c r="F35" s="4">
        <v>450</v>
      </c>
      <c r="G35" s="4">
        <v>16000</v>
      </c>
      <c r="H35" s="4">
        <f aca="true" t="shared" si="2" ref="H35:H60">ROUND(I35/(1.732*M35*0.85),0)</f>
        <v>47</v>
      </c>
      <c r="I35" s="4">
        <f>F6</f>
        <v>7596</v>
      </c>
      <c r="J35" s="4">
        <f>F35-H35</f>
        <v>403</v>
      </c>
      <c r="K35" s="4">
        <f>G35-I35</f>
        <v>8404</v>
      </c>
      <c r="L35" s="2"/>
      <c r="M35" s="4">
        <v>110</v>
      </c>
    </row>
    <row r="36" spans="1:13" ht="29.25" customHeight="1">
      <c r="A36" s="4">
        <v>2</v>
      </c>
      <c r="B36" s="3" t="s">
        <v>13</v>
      </c>
      <c r="C36" s="6" t="s">
        <v>39</v>
      </c>
      <c r="D36" s="4" t="s">
        <v>40</v>
      </c>
      <c r="E36" s="4">
        <v>10.5</v>
      </c>
      <c r="F36" s="4">
        <v>450</v>
      </c>
      <c r="G36" s="4">
        <v>16000</v>
      </c>
      <c r="H36" s="4">
        <f t="shared" si="2"/>
        <v>47</v>
      </c>
      <c r="I36" s="4">
        <f>F6</f>
        <v>7596</v>
      </c>
      <c r="J36" s="4">
        <f aca="true" t="shared" si="3" ref="J36:K64">F36-H36</f>
        <v>403</v>
      </c>
      <c r="K36" s="4">
        <f t="shared" si="3"/>
        <v>8404</v>
      </c>
      <c r="L36" s="2"/>
      <c r="M36" s="4">
        <v>110</v>
      </c>
    </row>
    <row r="37" spans="1:13" ht="15.75" customHeight="1">
      <c r="A37" s="4">
        <v>3</v>
      </c>
      <c r="B37" s="3" t="s">
        <v>47</v>
      </c>
      <c r="C37" s="6" t="s">
        <v>41</v>
      </c>
      <c r="D37" s="4" t="s">
        <v>42</v>
      </c>
      <c r="E37" s="4">
        <v>0.12</v>
      </c>
      <c r="F37" s="4">
        <v>240</v>
      </c>
      <c r="G37" s="4">
        <f aca="true" t="shared" si="4" ref="G37:G60">ROUND(1.732*M37*F37*0.85,0)</f>
        <v>3533</v>
      </c>
      <c r="H37" s="4">
        <f t="shared" si="2"/>
        <v>61</v>
      </c>
      <c r="I37" s="4">
        <f>F7</f>
        <v>892</v>
      </c>
      <c r="J37" s="4">
        <f t="shared" si="3"/>
        <v>179</v>
      </c>
      <c r="K37" s="4">
        <f t="shared" si="3"/>
        <v>2641</v>
      </c>
      <c r="L37" s="2"/>
      <c r="M37" s="4">
        <v>10</v>
      </c>
    </row>
    <row r="38" spans="1:13" ht="15.75" customHeight="1">
      <c r="A38" s="4">
        <v>4</v>
      </c>
      <c r="B38" s="3" t="s">
        <v>48</v>
      </c>
      <c r="C38" s="6" t="s">
        <v>41</v>
      </c>
      <c r="D38" s="4" t="s">
        <v>42</v>
      </c>
      <c r="E38" s="4">
        <v>0.12</v>
      </c>
      <c r="F38" s="4">
        <v>240</v>
      </c>
      <c r="G38" s="4">
        <f t="shared" si="4"/>
        <v>3533</v>
      </c>
      <c r="H38" s="4">
        <f t="shared" si="2"/>
        <v>61</v>
      </c>
      <c r="I38" s="4">
        <f>F7</f>
        <v>892</v>
      </c>
      <c r="J38" s="4">
        <f t="shared" si="3"/>
        <v>179</v>
      </c>
      <c r="K38" s="4">
        <f t="shared" si="3"/>
        <v>2641</v>
      </c>
      <c r="L38" s="2"/>
      <c r="M38" s="4">
        <v>10</v>
      </c>
    </row>
    <row r="39" spans="1:13" ht="15.75" customHeight="1">
      <c r="A39" s="4">
        <v>5</v>
      </c>
      <c r="B39" s="3" t="s">
        <v>49</v>
      </c>
      <c r="C39" s="6" t="s">
        <v>43</v>
      </c>
      <c r="D39" s="4" t="s">
        <v>44</v>
      </c>
      <c r="E39" s="4">
        <v>1.58</v>
      </c>
      <c r="F39" s="4">
        <v>340</v>
      </c>
      <c r="G39" s="4">
        <f t="shared" si="4"/>
        <v>3003</v>
      </c>
      <c r="H39" s="4">
        <f t="shared" si="2"/>
        <v>260</v>
      </c>
      <c r="I39" s="4">
        <f>F8+F24+585.1</f>
        <v>2297.1</v>
      </c>
      <c r="J39" s="4">
        <f t="shared" si="3"/>
        <v>80</v>
      </c>
      <c r="K39" s="4">
        <f t="shared" si="3"/>
        <v>705.9000000000001</v>
      </c>
      <c r="L39" s="10" t="s">
        <v>154</v>
      </c>
      <c r="M39" s="4">
        <v>6</v>
      </c>
    </row>
    <row r="40" spans="1:13" ht="15.75" customHeight="1">
      <c r="A40" s="4">
        <v>6</v>
      </c>
      <c r="B40" s="3" t="s">
        <v>50</v>
      </c>
      <c r="C40" s="6" t="s">
        <v>43</v>
      </c>
      <c r="D40" s="4" t="s">
        <v>44</v>
      </c>
      <c r="E40" s="4">
        <v>1.58</v>
      </c>
      <c r="F40" s="4">
        <v>340</v>
      </c>
      <c r="G40" s="4">
        <f t="shared" si="4"/>
        <v>3003</v>
      </c>
      <c r="H40" s="4">
        <f t="shared" si="2"/>
        <v>331</v>
      </c>
      <c r="I40" s="4">
        <f>F8+F24+585.1+623</f>
        <v>2920.1</v>
      </c>
      <c r="J40" s="4">
        <f t="shared" si="3"/>
        <v>9</v>
      </c>
      <c r="K40" s="4">
        <f>G40-I40</f>
        <v>82.90000000000009</v>
      </c>
      <c r="L40" s="2"/>
      <c r="M40" s="4">
        <v>6</v>
      </c>
    </row>
    <row r="41" spans="1:13" ht="15.75" customHeight="1">
      <c r="A41" s="4">
        <v>7</v>
      </c>
      <c r="B41" s="3" t="s">
        <v>51</v>
      </c>
      <c r="C41" s="6" t="s">
        <v>45</v>
      </c>
      <c r="D41" s="4" t="s">
        <v>38</v>
      </c>
      <c r="E41" s="4">
        <v>0.505</v>
      </c>
      <c r="F41" s="4">
        <v>190</v>
      </c>
      <c r="G41" s="4">
        <f t="shared" si="4"/>
        <v>1678</v>
      </c>
      <c r="H41" s="4">
        <f t="shared" si="2"/>
        <v>48</v>
      </c>
      <c r="I41" s="4">
        <f>F9</f>
        <v>425</v>
      </c>
      <c r="J41" s="4">
        <f t="shared" si="3"/>
        <v>142</v>
      </c>
      <c r="K41" s="4">
        <f t="shared" si="3"/>
        <v>1253</v>
      </c>
      <c r="L41" s="2"/>
      <c r="M41" s="4">
        <v>6</v>
      </c>
    </row>
    <row r="42" spans="1:13" ht="15.75" customHeight="1">
      <c r="A42" s="4">
        <v>8</v>
      </c>
      <c r="B42" s="3" t="s">
        <v>52</v>
      </c>
      <c r="C42" s="6" t="s">
        <v>45</v>
      </c>
      <c r="D42" s="4" t="s">
        <v>38</v>
      </c>
      <c r="E42" s="4">
        <v>0.505</v>
      </c>
      <c r="F42" s="4">
        <v>190</v>
      </c>
      <c r="G42" s="4">
        <f t="shared" si="4"/>
        <v>1678</v>
      </c>
      <c r="H42" s="4">
        <f t="shared" si="2"/>
        <v>48</v>
      </c>
      <c r="I42" s="4">
        <f>F9</f>
        <v>425</v>
      </c>
      <c r="J42" s="4">
        <f t="shared" si="3"/>
        <v>142</v>
      </c>
      <c r="K42" s="4">
        <f t="shared" si="3"/>
        <v>1253</v>
      </c>
      <c r="L42" s="2"/>
      <c r="M42" s="4">
        <v>6</v>
      </c>
    </row>
    <row r="43" spans="1:13" ht="15.75" customHeight="1">
      <c r="A43" s="4">
        <v>9</v>
      </c>
      <c r="B43" s="3" t="s">
        <v>17</v>
      </c>
      <c r="C43" s="6" t="s">
        <v>45</v>
      </c>
      <c r="D43" s="4" t="s">
        <v>44</v>
      </c>
      <c r="E43" s="4">
        <v>2.58</v>
      </c>
      <c r="F43" s="4">
        <v>310</v>
      </c>
      <c r="G43" s="4">
        <f>ROUND(1.732*M43*F43*0.85,0)</f>
        <v>4564</v>
      </c>
      <c r="H43" s="4">
        <f t="shared" si="2"/>
        <v>578</v>
      </c>
      <c r="I43" s="4">
        <f>F10</f>
        <v>8513.223999999998</v>
      </c>
      <c r="J43" s="12">
        <f t="shared" si="3"/>
        <v>-268</v>
      </c>
      <c r="K43" s="12">
        <f t="shared" si="3"/>
        <v>-3949.2239999999983</v>
      </c>
      <c r="L43" s="2"/>
      <c r="M43" s="4">
        <v>10</v>
      </c>
    </row>
    <row r="44" spans="1:13" ht="15.75" customHeight="1">
      <c r="A44" s="4">
        <v>10</v>
      </c>
      <c r="B44" s="3" t="s">
        <v>16</v>
      </c>
      <c r="C44" s="6" t="s">
        <v>45</v>
      </c>
      <c r="D44" s="4" t="s">
        <v>44</v>
      </c>
      <c r="E44" s="4">
        <v>2.58</v>
      </c>
      <c r="F44" s="4">
        <v>310</v>
      </c>
      <c r="G44" s="4">
        <f t="shared" si="4"/>
        <v>4564</v>
      </c>
      <c r="H44" s="4">
        <f t="shared" si="2"/>
        <v>578</v>
      </c>
      <c r="I44" s="4">
        <f>F10</f>
        <v>8513.223999999998</v>
      </c>
      <c r="J44" s="12">
        <f t="shared" si="3"/>
        <v>-268</v>
      </c>
      <c r="K44" s="12">
        <f t="shared" si="3"/>
        <v>-3949.2239999999983</v>
      </c>
      <c r="L44" s="2"/>
      <c r="M44" s="4">
        <v>10</v>
      </c>
    </row>
    <row r="45" spans="1:13" ht="30.75" customHeight="1">
      <c r="A45" s="4">
        <v>11</v>
      </c>
      <c r="B45" s="3" t="s">
        <v>164</v>
      </c>
      <c r="C45" s="6" t="s">
        <v>81</v>
      </c>
      <c r="D45" s="4" t="s">
        <v>38</v>
      </c>
      <c r="E45" s="11">
        <v>2.7</v>
      </c>
      <c r="F45" s="4">
        <v>310</v>
      </c>
      <c r="G45" s="4">
        <f t="shared" si="4"/>
        <v>4564</v>
      </c>
      <c r="H45" s="4">
        <f t="shared" si="2"/>
        <v>115</v>
      </c>
      <c r="I45" s="4">
        <f>F20+489.4+320+F30+200+F21+F22+F23</f>
        <v>1689.4</v>
      </c>
      <c r="J45" s="4">
        <f>F45-H45</f>
        <v>195</v>
      </c>
      <c r="K45" s="4">
        <f>G45-I45</f>
        <v>2874.6</v>
      </c>
      <c r="L45" s="4" t="s">
        <v>142</v>
      </c>
      <c r="M45" s="4">
        <v>10</v>
      </c>
    </row>
    <row r="46" spans="1:13" ht="15.75" customHeight="1">
      <c r="A46" s="4">
        <v>12</v>
      </c>
      <c r="B46" s="3" t="s">
        <v>53</v>
      </c>
      <c r="C46" s="6" t="s">
        <v>41</v>
      </c>
      <c r="D46" s="4" t="s">
        <v>46</v>
      </c>
      <c r="E46" s="4">
        <v>0.3</v>
      </c>
      <c r="F46" s="4">
        <v>155</v>
      </c>
      <c r="G46" s="4">
        <f t="shared" si="4"/>
        <v>1369</v>
      </c>
      <c r="H46" s="4">
        <f t="shared" si="2"/>
        <v>5</v>
      </c>
      <c r="I46" s="4">
        <f>F14</f>
        <v>40</v>
      </c>
      <c r="J46" s="4">
        <f t="shared" si="3"/>
        <v>150</v>
      </c>
      <c r="K46" s="4">
        <f t="shared" si="3"/>
        <v>1329</v>
      </c>
      <c r="L46" s="4" t="s">
        <v>78</v>
      </c>
      <c r="M46" s="4">
        <v>6</v>
      </c>
    </row>
    <row r="47" spans="1:13" ht="15.75" customHeight="1">
      <c r="A47" s="4">
        <v>13</v>
      </c>
      <c r="B47" s="3" t="s">
        <v>65</v>
      </c>
      <c r="C47" s="6" t="s">
        <v>66</v>
      </c>
      <c r="D47" s="4" t="s">
        <v>42</v>
      </c>
      <c r="E47" s="4">
        <v>0.04</v>
      </c>
      <c r="F47" s="4">
        <v>260</v>
      </c>
      <c r="G47" s="4">
        <f t="shared" si="4"/>
        <v>2297</v>
      </c>
      <c r="H47" s="4">
        <f t="shared" si="2"/>
        <v>11</v>
      </c>
      <c r="I47" s="4">
        <f>F17</f>
        <v>95</v>
      </c>
      <c r="J47" s="4">
        <f t="shared" si="3"/>
        <v>249</v>
      </c>
      <c r="K47" s="4">
        <f t="shared" si="3"/>
        <v>2202</v>
      </c>
      <c r="L47" s="2"/>
      <c r="M47" s="4">
        <v>6</v>
      </c>
    </row>
    <row r="48" spans="1:13" ht="15.75" customHeight="1">
      <c r="A48" s="4">
        <v>14</v>
      </c>
      <c r="B48" s="3" t="s">
        <v>58</v>
      </c>
      <c r="C48" s="6" t="s">
        <v>43</v>
      </c>
      <c r="D48" s="4" t="s">
        <v>44</v>
      </c>
      <c r="E48" s="4">
        <v>0.01</v>
      </c>
      <c r="F48" s="4">
        <v>310</v>
      </c>
      <c r="G48" s="4">
        <f t="shared" si="4"/>
        <v>4564</v>
      </c>
      <c r="H48" s="4">
        <f>ROUND(I48/(1.732*M48*0.85),0)</f>
        <v>78</v>
      </c>
      <c r="I48" s="4">
        <f>F11+F13</f>
        <v>1144.6</v>
      </c>
      <c r="J48" s="4">
        <f t="shared" si="3"/>
        <v>232</v>
      </c>
      <c r="K48" s="4">
        <f t="shared" si="3"/>
        <v>3419.4</v>
      </c>
      <c r="L48" s="4" t="s">
        <v>78</v>
      </c>
      <c r="M48" s="4">
        <v>10</v>
      </c>
    </row>
    <row r="49" spans="1:13" ht="15.75" customHeight="1">
      <c r="A49" s="4">
        <v>15</v>
      </c>
      <c r="B49" s="3" t="s">
        <v>59</v>
      </c>
      <c r="C49" s="6" t="s">
        <v>43</v>
      </c>
      <c r="D49" s="4" t="s">
        <v>44</v>
      </c>
      <c r="E49" s="4">
        <v>0.01</v>
      </c>
      <c r="F49" s="4">
        <v>310</v>
      </c>
      <c r="G49" s="4">
        <f t="shared" si="4"/>
        <v>4564</v>
      </c>
      <c r="H49" s="4">
        <f t="shared" si="2"/>
        <v>78</v>
      </c>
      <c r="I49" s="4">
        <f>F11+F13</f>
        <v>1144.6</v>
      </c>
      <c r="J49" s="4">
        <f t="shared" si="3"/>
        <v>232</v>
      </c>
      <c r="K49" s="4">
        <f t="shared" si="3"/>
        <v>3419.4</v>
      </c>
      <c r="L49" s="4" t="s">
        <v>78</v>
      </c>
      <c r="M49" s="4">
        <v>10</v>
      </c>
    </row>
    <row r="50" spans="1:13" ht="15.75" customHeight="1">
      <c r="A50" s="4">
        <v>16</v>
      </c>
      <c r="B50" s="3" t="s">
        <v>88</v>
      </c>
      <c r="C50" s="6" t="s">
        <v>43</v>
      </c>
      <c r="D50" s="4" t="s">
        <v>44</v>
      </c>
      <c r="E50" s="4">
        <v>0.12</v>
      </c>
      <c r="F50" s="4">
        <v>310</v>
      </c>
      <c r="G50" s="4">
        <f t="shared" si="4"/>
        <v>4564</v>
      </c>
      <c r="H50" s="4">
        <f t="shared" si="2"/>
        <v>222</v>
      </c>
      <c r="I50" s="4">
        <f>F12+F28+F29</f>
        <v>3270.38</v>
      </c>
      <c r="J50" s="4">
        <f t="shared" si="3"/>
        <v>88</v>
      </c>
      <c r="K50" s="4">
        <f t="shared" si="3"/>
        <v>1293.62</v>
      </c>
      <c r="L50" s="4"/>
      <c r="M50" s="4">
        <v>10</v>
      </c>
    </row>
    <row r="51" spans="1:13" ht="15.75" customHeight="1">
      <c r="A51" s="4">
        <v>17</v>
      </c>
      <c r="B51" s="3" t="s">
        <v>89</v>
      </c>
      <c r="C51" s="6" t="s">
        <v>43</v>
      </c>
      <c r="D51" s="4" t="s">
        <v>44</v>
      </c>
      <c r="E51" s="4">
        <v>0.12</v>
      </c>
      <c r="F51" s="4">
        <v>310</v>
      </c>
      <c r="G51" s="4">
        <f t="shared" si="4"/>
        <v>4564</v>
      </c>
      <c r="H51" s="4">
        <f t="shared" si="2"/>
        <v>222</v>
      </c>
      <c r="I51" s="4">
        <f>F12+F28+F29</f>
        <v>3270.38</v>
      </c>
      <c r="J51" s="4">
        <f t="shared" si="3"/>
        <v>88</v>
      </c>
      <c r="K51" s="4">
        <f t="shared" si="3"/>
        <v>1293.62</v>
      </c>
      <c r="L51" s="4"/>
      <c r="M51" s="4">
        <v>10</v>
      </c>
    </row>
    <row r="52" spans="1:13" ht="15.75" customHeight="1">
      <c r="A52" s="4">
        <v>18</v>
      </c>
      <c r="B52" s="3" t="s">
        <v>100</v>
      </c>
      <c r="C52" s="6" t="s">
        <v>43</v>
      </c>
      <c r="D52" s="4" t="s">
        <v>38</v>
      </c>
      <c r="E52" s="4">
        <v>0.495</v>
      </c>
      <c r="F52" s="4">
        <v>190</v>
      </c>
      <c r="G52" s="4">
        <f t="shared" si="4"/>
        <v>2797</v>
      </c>
      <c r="H52" s="4">
        <f t="shared" si="2"/>
        <v>16</v>
      </c>
      <c r="I52" s="4">
        <f>F13</f>
        <v>238</v>
      </c>
      <c r="J52" s="4">
        <f t="shared" si="3"/>
        <v>174</v>
      </c>
      <c r="K52" s="4">
        <f t="shared" si="3"/>
        <v>2559</v>
      </c>
      <c r="L52" s="4"/>
      <c r="M52" s="4">
        <v>10</v>
      </c>
    </row>
    <row r="53" spans="1:13" ht="15.75" customHeight="1">
      <c r="A53" s="4">
        <v>19</v>
      </c>
      <c r="B53" s="3" t="s">
        <v>101</v>
      </c>
      <c r="C53" s="6" t="s">
        <v>43</v>
      </c>
      <c r="D53" s="4" t="s">
        <v>38</v>
      </c>
      <c r="E53" s="4">
        <v>0.495</v>
      </c>
      <c r="F53" s="4">
        <v>190</v>
      </c>
      <c r="G53" s="4">
        <f t="shared" si="4"/>
        <v>2797</v>
      </c>
      <c r="H53" s="4">
        <f t="shared" si="2"/>
        <v>16</v>
      </c>
      <c r="I53" s="4">
        <f>F13</f>
        <v>238</v>
      </c>
      <c r="J53" s="4">
        <f t="shared" si="3"/>
        <v>174</v>
      </c>
      <c r="K53" s="4">
        <f t="shared" si="3"/>
        <v>2559</v>
      </c>
      <c r="L53" s="4"/>
      <c r="M53" s="4">
        <v>10</v>
      </c>
    </row>
    <row r="54" spans="1:13" ht="15.75" customHeight="1">
      <c r="A54" s="4">
        <v>20</v>
      </c>
      <c r="B54" s="3" t="s">
        <v>156</v>
      </c>
      <c r="C54" s="6" t="s">
        <v>43</v>
      </c>
      <c r="D54" s="4" t="s">
        <v>44</v>
      </c>
      <c r="E54" s="4">
        <v>0.2</v>
      </c>
      <c r="F54" s="4">
        <v>310</v>
      </c>
      <c r="G54" s="4">
        <f>ROUND(1.732*M54*F54*0.85,0)</f>
        <v>4564</v>
      </c>
      <c r="H54" s="4">
        <f>ROUND(I54/(1.732*M54*0.85),0)</f>
        <v>135</v>
      </c>
      <c r="I54" s="9">
        <f>F26+F27</f>
        <v>1990.9</v>
      </c>
      <c r="J54" s="4">
        <f t="shared" si="3"/>
        <v>175</v>
      </c>
      <c r="K54" s="4">
        <f t="shared" si="3"/>
        <v>2573.1</v>
      </c>
      <c r="L54" s="4"/>
      <c r="M54" s="4">
        <v>10</v>
      </c>
    </row>
    <row r="55" spans="1:13" ht="15.75" customHeight="1">
      <c r="A55" s="4">
        <v>21</v>
      </c>
      <c r="B55" s="3" t="s">
        <v>157</v>
      </c>
      <c r="C55" s="6" t="s">
        <v>43</v>
      </c>
      <c r="D55" s="4" t="s">
        <v>44</v>
      </c>
      <c r="E55" s="4">
        <v>0.2</v>
      </c>
      <c r="F55" s="4">
        <v>310</v>
      </c>
      <c r="G55" s="4">
        <f>ROUND(1.732*M55*F55*0.85,0)</f>
        <v>4564</v>
      </c>
      <c r="H55" s="4">
        <f>ROUND(I55/(1.732*M55*0.85),0)</f>
        <v>135</v>
      </c>
      <c r="I55" s="9">
        <f>F26+F27</f>
        <v>1990.9</v>
      </c>
      <c r="J55" s="4">
        <f t="shared" si="3"/>
        <v>175</v>
      </c>
      <c r="K55" s="4">
        <f t="shared" si="3"/>
        <v>2573.1</v>
      </c>
      <c r="L55" s="4"/>
      <c r="M55" s="4">
        <v>10</v>
      </c>
    </row>
    <row r="56" spans="1:13" ht="15.75" customHeight="1">
      <c r="A56" s="4">
        <v>22</v>
      </c>
      <c r="B56" s="3" t="s">
        <v>150</v>
      </c>
      <c r="C56" s="6" t="s">
        <v>66</v>
      </c>
      <c r="D56" s="4" t="s">
        <v>42</v>
      </c>
      <c r="E56" s="4">
        <v>0.273</v>
      </c>
      <c r="F56" s="9">
        <v>260</v>
      </c>
      <c r="G56" s="4">
        <f>ROUND(1.732*M56*F56*0.85,0)</f>
        <v>3828</v>
      </c>
      <c r="H56" s="4">
        <f>ROUND(I56/(1.732*M56*0.85),0)</f>
        <v>79</v>
      </c>
      <c r="I56" s="9">
        <f>F19</f>
        <v>1170</v>
      </c>
      <c r="J56" s="4">
        <f>F56-H56</f>
        <v>181</v>
      </c>
      <c r="K56" s="4">
        <f>G56-I56</f>
        <v>2658</v>
      </c>
      <c r="L56" s="4"/>
      <c r="M56" s="4">
        <v>10</v>
      </c>
    </row>
    <row r="57" spans="1:13" ht="15.75" customHeight="1">
      <c r="A57" s="4">
        <v>23</v>
      </c>
      <c r="B57" s="3" t="s">
        <v>151</v>
      </c>
      <c r="C57" s="6" t="s">
        <v>66</v>
      </c>
      <c r="D57" s="4" t="s">
        <v>42</v>
      </c>
      <c r="E57" s="4">
        <v>0.273</v>
      </c>
      <c r="F57" s="9">
        <v>260</v>
      </c>
      <c r="G57" s="4">
        <f>ROUND(1.732*M57*F57*0.85,0)</f>
        <v>3828</v>
      </c>
      <c r="H57" s="4">
        <f>ROUND(I57/(1.732*M57*0.85),0)</f>
        <v>79</v>
      </c>
      <c r="I57" s="9">
        <f>F19</f>
        <v>1170</v>
      </c>
      <c r="J57" s="4">
        <f>F57-H57</f>
        <v>181</v>
      </c>
      <c r="K57" s="4">
        <f>G57-I57</f>
        <v>2658</v>
      </c>
      <c r="L57" s="4"/>
      <c r="M57" s="4">
        <v>10</v>
      </c>
    </row>
    <row r="58" spans="1:13" ht="15.75" customHeight="1">
      <c r="A58" s="4">
        <v>24</v>
      </c>
      <c r="B58" s="3" t="s">
        <v>91</v>
      </c>
      <c r="C58" s="6" t="s">
        <v>43</v>
      </c>
      <c r="D58" s="4" t="s">
        <v>42</v>
      </c>
      <c r="E58" s="4">
        <v>0.5</v>
      </c>
      <c r="F58" s="9">
        <v>260</v>
      </c>
      <c r="G58" s="4">
        <f t="shared" si="4"/>
        <v>3828</v>
      </c>
      <c r="H58" s="4">
        <f t="shared" si="2"/>
        <v>44</v>
      </c>
      <c r="I58" s="9">
        <f>F16</f>
        <v>641</v>
      </c>
      <c r="J58" s="4">
        <f t="shared" si="3"/>
        <v>216</v>
      </c>
      <c r="K58" s="4">
        <f t="shared" si="3"/>
        <v>3187</v>
      </c>
      <c r="L58" s="4" t="s">
        <v>78</v>
      </c>
      <c r="M58" s="4">
        <v>10</v>
      </c>
    </row>
    <row r="59" spans="1:13" ht="15.75" customHeight="1">
      <c r="A59" s="4">
        <v>25</v>
      </c>
      <c r="B59" s="3" t="s">
        <v>92</v>
      </c>
      <c r="C59" s="6" t="s">
        <v>43</v>
      </c>
      <c r="D59" s="4" t="s">
        <v>42</v>
      </c>
      <c r="E59" s="4">
        <v>0.5</v>
      </c>
      <c r="F59" s="9">
        <v>260</v>
      </c>
      <c r="G59" s="4">
        <f t="shared" si="4"/>
        <v>3828</v>
      </c>
      <c r="H59" s="4">
        <f t="shared" si="2"/>
        <v>44</v>
      </c>
      <c r="I59" s="9">
        <f>F16</f>
        <v>641</v>
      </c>
      <c r="J59" s="4">
        <f t="shared" si="3"/>
        <v>216</v>
      </c>
      <c r="K59" s="4">
        <f t="shared" si="3"/>
        <v>3187</v>
      </c>
      <c r="L59" s="4" t="s">
        <v>78</v>
      </c>
      <c r="M59" s="4">
        <v>10</v>
      </c>
    </row>
    <row r="60" spans="1:13" ht="15.75" customHeight="1">
      <c r="A60" s="4">
        <v>26</v>
      </c>
      <c r="B60" s="3" t="s">
        <v>54</v>
      </c>
      <c r="C60" s="6" t="s">
        <v>67</v>
      </c>
      <c r="D60" s="4" t="s">
        <v>68</v>
      </c>
      <c r="E60" s="4">
        <v>0.22</v>
      </c>
      <c r="F60" s="29">
        <v>308.2</v>
      </c>
      <c r="G60" s="29">
        <f t="shared" si="4"/>
        <v>181</v>
      </c>
      <c r="H60" s="29">
        <f t="shared" si="2"/>
        <v>306</v>
      </c>
      <c r="I60" s="29">
        <v>180</v>
      </c>
      <c r="J60" s="29">
        <f t="shared" si="3"/>
        <v>2.1999999999999886</v>
      </c>
      <c r="K60" s="29">
        <f t="shared" si="3"/>
        <v>1</v>
      </c>
      <c r="L60" s="4"/>
      <c r="M60" s="29">
        <v>0.4</v>
      </c>
    </row>
    <row r="61" spans="1:13" ht="15.75" customHeight="1">
      <c r="A61" s="4">
        <v>27</v>
      </c>
      <c r="B61" s="3" t="s">
        <v>55</v>
      </c>
      <c r="C61" s="6" t="s">
        <v>67</v>
      </c>
      <c r="D61" s="4" t="s">
        <v>68</v>
      </c>
      <c r="E61" s="4">
        <v>0.22</v>
      </c>
      <c r="F61" s="30"/>
      <c r="G61" s="30"/>
      <c r="H61" s="30"/>
      <c r="I61" s="30"/>
      <c r="J61" s="30"/>
      <c r="K61" s="30"/>
      <c r="L61" s="4"/>
      <c r="M61" s="30"/>
    </row>
    <row r="62" spans="1:13" ht="15.75" customHeight="1">
      <c r="A62" s="4">
        <v>28</v>
      </c>
      <c r="B62" s="3" t="s">
        <v>56</v>
      </c>
      <c r="C62" s="6" t="s">
        <v>67</v>
      </c>
      <c r="D62" s="4" t="s">
        <v>68</v>
      </c>
      <c r="E62" s="4">
        <v>0.31</v>
      </c>
      <c r="F62" s="29">
        <v>308.2</v>
      </c>
      <c r="G62" s="29">
        <f>ROUND(1.732*M62*F62*0.85,0)</f>
        <v>181</v>
      </c>
      <c r="H62" s="29">
        <f>ROUND(I62/(1.732*M62*0.85),0)</f>
        <v>306</v>
      </c>
      <c r="I62" s="29">
        <v>180</v>
      </c>
      <c r="J62" s="29">
        <f>F62-H62</f>
        <v>2.1999999999999886</v>
      </c>
      <c r="K62" s="29">
        <f>G62-I62</f>
        <v>1</v>
      </c>
      <c r="L62" s="4"/>
      <c r="M62" s="29">
        <v>0.4</v>
      </c>
    </row>
    <row r="63" spans="1:13" ht="15.75" customHeight="1">
      <c r="A63" s="4">
        <v>29</v>
      </c>
      <c r="B63" s="3" t="s">
        <v>57</v>
      </c>
      <c r="C63" s="6" t="s">
        <v>67</v>
      </c>
      <c r="D63" s="4" t="s">
        <v>68</v>
      </c>
      <c r="E63" s="4">
        <v>0.31</v>
      </c>
      <c r="F63" s="30"/>
      <c r="G63" s="30"/>
      <c r="H63" s="30"/>
      <c r="I63" s="30"/>
      <c r="J63" s="30"/>
      <c r="K63" s="30"/>
      <c r="L63" s="4"/>
      <c r="M63" s="30"/>
    </row>
    <row r="64" spans="1:13" ht="15.75" customHeight="1">
      <c r="A64" s="4">
        <v>30</v>
      </c>
      <c r="B64" s="3" t="s">
        <v>163</v>
      </c>
      <c r="C64" s="6" t="s">
        <v>67</v>
      </c>
      <c r="D64" s="4" t="s">
        <v>71</v>
      </c>
      <c r="E64" s="4">
        <v>0.3</v>
      </c>
      <c r="F64" s="4">
        <v>82.8</v>
      </c>
      <c r="G64" s="4">
        <f aca="true" t="shared" si="5" ref="G64:G73">ROUND(1.732*M64*F64*0.85,0)</f>
        <v>49</v>
      </c>
      <c r="H64" s="4">
        <f aca="true" t="shared" si="6" ref="H64:H73">ROUND(I64/(1.732*M64*0.85),0)</f>
        <v>85</v>
      </c>
      <c r="I64" s="4">
        <v>50</v>
      </c>
      <c r="J64" s="4">
        <f aca="true" t="shared" si="7" ref="J64:K73">F64-H64</f>
        <v>-2.200000000000003</v>
      </c>
      <c r="K64" s="12">
        <f t="shared" si="3"/>
        <v>-1</v>
      </c>
      <c r="L64" s="4"/>
      <c r="M64" s="4">
        <v>0.4</v>
      </c>
    </row>
    <row r="65" spans="1:15" ht="15.75" customHeight="1">
      <c r="A65" s="4">
        <v>31</v>
      </c>
      <c r="B65" s="3" t="s">
        <v>123</v>
      </c>
      <c r="C65" s="6" t="s">
        <v>119</v>
      </c>
      <c r="D65" s="4" t="s">
        <v>120</v>
      </c>
      <c r="E65" s="4">
        <v>0.5</v>
      </c>
      <c r="F65" s="4">
        <v>210</v>
      </c>
      <c r="G65" s="4">
        <f t="shared" si="5"/>
        <v>124</v>
      </c>
      <c r="H65" s="4">
        <f t="shared" si="6"/>
        <v>119</v>
      </c>
      <c r="I65" s="4">
        <v>70</v>
      </c>
      <c r="J65" s="4">
        <f t="shared" si="7"/>
        <v>91</v>
      </c>
      <c r="K65" s="4">
        <f t="shared" si="7"/>
        <v>54</v>
      </c>
      <c r="L65" s="4">
        <v>0.3</v>
      </c>
      <c r="M65" s="4">
        <v>0.4</v>
      </c>
      <c r="O65" s="1">
        <v>0.2</v>
      </c>
    </row>
    <row r="66" spans="1:15" ht="15.75" customHeight="1">
      <c r="A66" s="4">
        <v>32</v>
      </c>
      <c r="B66" s="3" t="s">
        <v>124</v>
      </c>
      <c r="C66" s="6" t="s">
        <v>119</v>
      </c>
      <c r="D66" s="4" t="s">
        <v>71</v>
      </c>
      <c r="E66" s="4">
        <v>0.3</v>
      </c>
      <c r="F66" s="4">
        <v>130</v>
      </c>
      <c r="G66" s="4">
        <f t="shared" si="5"/>
        <v>77</v>
      </c>
      <c r="H66" s="4">
        <f t="shared" si="6"/>
        <v>129</v>
      </c>
      <c r="I66" s="4">
        <v>76</v>
      </c>
      <c r="J66" s="4">
        <f t="shared" si="7"/>
        <v>1</v>
      </c>
      <c r="K66" s="4">
        <f t="shared" si="7"/>
        <v>1</v>
      </c>
      <c r="L66" s="4"/>
      <c r="M66" s="4">
        <v>0.4</v>
      </c>
      <c r="O66" s="1">
        <v>0.3</v>
      </c>
    </row>
    <row r="67" spans="1:15" ht="15.75" customHeight="1">
      <c r="A67" s="4">
        <v>33</v>
      </c>
      <c r="B67" s="3" t="s">
        <v>171</v>
      </c>
      <c r="C67" s="6" t="s">
        <v>119</v>
      </c>
      <c r="D67" s="4" t="s">
        <v>71</v>
      </c>
      <c r="E67" s="4">
        <v>1</v>
      </c>
      <c r="F67" s="4">
        <v>130</v>
      </c>
      <c r="G67" s="4">
        <f>ROUND(1.732*M67*F67*0.85,0)</f>
        <v>77</v>
      </c>
      <c r="H67" s="4">
        <f>ROUND(I67/(1.732*M67*0.85),0)</f>
        <v>68</v>
      </c>
      <c r="I67" s="4">
        <v>40</v>
      </c>
      <c r="J67" s="4">
        <f>F67-H67</f>
        <v>62</v>
      </c>
      <c r="K67" s="4">
        <f>G67-I67</f>
        <v>37</v>
      </c>
      <c r="L67" s="4"/>
      <c r="M67" s="4">
        <v>0.4</v>
      </c>
      <c r="O67" s="1">
        <v>0</v>
      </c>
    </row>
    <row r="68" spans="1:15" ht="15.75" customHeight="1">
      <c r="A68" s="4">
        <v>34</v>
      </c>
      <c r="B68" s="3" t="s">
        <v>170</v>
      </c>
      <c r="C68" s="6" t="s">
        <v>119</v>
      </c>
      <c r="D68" s="4" t="s">
        <v>71</v>
      </c>
      <c r="E68" s="4">
        <v>0.7</v>
      </c>
      <c r="F68" s="4">
        <v>130</v>
      </c>
      <c r="G68" s="4">
        <f>ROUND(1.732*M68*F68*0.85,0)</f>
        <v>77</v>
      </c>
      <c r="H68" s="4">
        <f>ROUND(I68/(1.732*M68*0.85),0)</f>
        <v>0</v>
      </c>
      <c r="I68" s="4">
        <v>0</v>
      </c>
      <c r="J68" s="4">
        <f>F68-H68</f>
        <v>130</v>
      </c>
      <c r="K68" s="4">
        <f t="shared" si="7"/>
        <v>77</v>
      </c>
      <c r="L68" s="4"/>
      <c r="M68" s="4">
        <v>0.4</v>
      </c>
      <c r="O68" s="1">
        <v>0</v>
      </c>
    </row>
    <row r="69" spans="1:15" ht="15.75" customHeight="1">
      <c r="A69" s="4">
        <v>35</v>
      </c>
      <c r="B69" s="3" t="s">
        <v>175</v>
      </c>
      <c r="C69" s="6" t="s">
        <v>119</v>
      </c>
      <c r="D69" s="4" t="s">
        <v>71</v>
      </c>
      <c r="E69" s="4">
        <v>2</v>
      </c>
      <c r="F69" s="4">
        <v>130</v>
      </c>
      <c r="G69" s="4">
        <f>ROUND(1.732*M69*F69*0.85,0)</f>
        <v>77</v>
      </c>
      <c r="H69" s="4">
        <f>ROUND(I69/(1.732*M69*0.85),0)</f>
        <v>76</v>
      </c>
      <c r="I69" s="4">
        <v>45</v>
      </c>
      <c r="J69" s="4">
        <f>F69-H69</f>
        <v>54</v>
      </c>
      <c r="K69" s="4">
        <f>G69-I69</f>
        <v>32</v>
      </c>
      <c r="L69" s="4"/>
      <c r="M69" s="4">
        <v>0.4</v>
      </c>
      <c r="O69" s="1">
        <v>0</v>
      </c>
    </row>
    <row r="70" spans="1:13" ht="15.75" customHeight="1">
      <c r="A70" s="4">
        <v>35</v>
      </c>
      <c r="B70" s="3" t="s">
        <v>179</v>
      </c>
      <c r="C70" s="6" t="s">
        <v>119</v>
      </c>
      <c r="D70" s="4" t="s">
        <v>71</v>
      </c>
      <c r="E70" s="20">
        <v>1</v>
      </c>
      <c r="F70" s="4">
        <v>130</v>
      </c>
      <c r="G70" s="4">
        <f>ROUND(1.732*M70*F70*0.85,0)</f>
        <v>77</v>
      </c>
      <c r="H70" s="4">
        <f>ROUND(I70/(1.732*M70*0.85),0)</f>
        <v>76</v>
      </c>
      <c r="I70" s="4">
        <v>45</v>
      </c>
      <c r="J70" s="4">
        <f>F70-H70</f>
        <v>54</v>
      </c>
      <c r="K70" s="4">
        <f>G70-I70</f>
        <v>32</v>
      </c>
      <c r="L70" s="4"/>
      <c r="M70" s="4">
        <v>0.4</v>
      </c>
    </row>
    <row r="71" spans="1:15" ht="15">
      <c r="A71" s="4">
        <v>36</v>
      </c>
      <c r="B71" s="3" t="s">
        <v>121</v>
      </c>
      <c r="C71" s="6" t="s">
        <v>119</v>
      </c>
      <c r="D71" s="4" t="s">
        <v>71</v>
      </c>
      <c r="E71" s="4">
        <v>0.5</v>
      </c>
      <c r="F71" s="4">
        <v>130</v>
      </c>
      <c r="G71" s="4">
        <f t="shared" si="5"/>
        <v>77</v>
      </c>
      <c r="H71" s="4">
        <f t="shared" si="6"/>
        <v>131</v>
      </c>
      <c r="I71" s="4">
        <v>77</v>
      </c>
      <c r="J71" s="4">
        <f t="shared" si="7"/>
        <v>-1</v>
      </c>
      <c r="K71" s="4">
        <f t="shared" si="7"/>
        <v>0</v>
      </c>
      <c r="L71" s="4">
        <v>0.32</v>
      </c>
      <c r="M71" s="4">
        <v>0.4</v>
      </c>
      <c r="O71" s="1">
        <v>0.18</v>
      </c>
    </row>
    <row r="72" spans="1:15" ht="14.25" customHeight="1">
      <c r="A72" s="4">
        <v>37</v>
      </c>
      <c r="B72" s="3" t="s">
        <v>153</v>
      </c>
      <c r="C72" s="6" t="s">
        <v>119</v>
      </c>
      <c r="D72" s="4" t="s">
        <v>120</v>
      </c>
      <c r="E72" s="4">
        <v>0.9</v>
      </c>
      <c r="F72" s="4">
        <v>210</v>
      </c>
      <c r="G72" s="4">
        <f t="shared" si="5"/>
        <v>124</v>
      </c>
      <c r="H72" s="4">
        <f t="shared" si="6"/>
        <v>209</v>
      </c>
      <c r="I72" s="4">
        <f>58+I73</f>
        <v>123</v>
      </c>
      <c r="J72" s="4">
        <f t="shared" si="7"/>
        <v>1</v>
      </c>
      <c r="K72" s="4">
        <f t="shared" si="7"/>
        <v>1</v>
      </c>
      <c r="L72" s="4">
        <v>0.3</v>
      </c>
      <c r="M72" s="4">
        <v>0.4</v>
      </c>
      <c r="O72" s="1">
        <v>0.4</v>
      </c>
    </row>
    <row r="73" spans="1:15" ht="15">
      <c r="A73" s="4">
        <v>38</v>
      </c>
      <c r="B73" s="3" t="s">
        <v>148</v>
      </c>
      <c r="C73" s="6" t="s">
        <v>119</v>
      </c>
      <c r="D73" s="4" t="s">
        <v>152</v>
      </c>
      <c r="E73" s="4">
        <v>0.3</v>
      </c>
      <c r="F73" s="4">
        <v>110</v>
      </c>
      <c r="G73" s="4">
        <f t="shared" si="5"/>
        <v>65</v>
      </c>
      <c r="H73" s="4">
        <f t="shared" si="6"/>
        <v>110</v>
      </c>
      <c r="I73" s="4">
        <v>65</v>
      </c>
      <c r="J73" s="4">
        <f t="shared" si="7"/>
        <v>0</v>
      </c>
      <c r="K73" s="4">
        <f t="shared" si="7"/>
        <v>0</v>
      </c>
      <c r="L73" s="4"/>
      <c r="M73" s="4">
        <v>0.4</v>
      </c>
      <c r="O73" s="1">
        <v>0.22</v>
      </c>
    </row>
    <row r="74" ht="15">
      <c r="L74" s="7" t="s">
        <v>166</v>
      </c>
    </row>
    <row r="75" ht="26.25">
      <c r="L75" s="7" t="s">
        <v>165</v>
      </c>
    </row>
    <row r="76" ht="26.25">
      <c r="L76" s="7" t="s">
        <v>167</v>
      </c>
    </row>
    <row r="77" ht="15">
      <c r="L77" s="1" t="s">
        <v>174</v>
      </c>
    </row>
    <row r="78" ht="15">
      <c r="B78" s="7"/>
    </row>
  </sheetData>
  <sheetProtection/>
  <mergeCells count="110">
    <mergeCell ref="M3:M4"/>
    <mergeCell ref="A5:M5"/>
    <mergeCell ref="F6:G6"/>
    <mergeCell ref="H6:I6"/>
    <mergeCell ref="J6:K6"/>
    <mergeCell ref="A1:M1"/>
    <mergeCell ref="A2:M2"/>
    <mergeCell ref="A3:A4"/>
    <mergeCell ref="B3:B4"/>
    <mergeCell ref="C3:C4"/>
    <mergeCell ref="D3:E3"/>
    <mergeCell ref="F3:G4"/>
    <mergeCell ref="H3:I4"/>
    <mergeCell ref="J3:K4"/>
    <mergeCell ref="L3:L4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4:G24"/>
    <mergeCell ref="H24:I24"/>
    <mergeCell ref="J24:K24"/>
    <mergeCell ref="J23:K23"/>
    <mergeCell ref="F23:G23"/>
    <mergeCell ref="H23:I23"/>
    <mergeCell ref="J25:K25"/>
    <mergeCell ref="F26:G26"/>
    <mergeCell ref="H26:I26"/>
    <mergeCell ref="J26:K26"/>
    <mergeCell ref="H27:I27"/>
    <mergeCell ref="F25:G25"/>
    <mergeCell ref="H25:I25"/>
    <mergeCell ref="J27:K27"/>
    <mergeCell ref="F27:G27"/>
    <mergeCell ref="F30:G30"/>
    <mergeCell ref="H30:I30"/>
    <mergeCell ref="J30:K30"/>
    <mergeCell ref="F28:G28"/>
    <mergeCell ref="H28:I28"/>
    <mergeCell ref="J28:K28"/>
    <mergeCell ref="F29:G29"/>
    <mergeCell ref="M62:M63"/>
    <mergeCell ref="H29:I29"/>
    <mergeCell ref="J29:K29"/>
    <mergeCell ref="H33:I33"/>
    <mergeCell ref="J33:K33"/>
    <mergeCell ref="M60:M61"/>
    <mergeCell ref="K62:K63"/>
    <mergeCell ref="A32:M32"/>
    <mergeCell ref="F62:F63"/>
    <mergeCell ref="G62:G63"/>
    <mergeCell ref="I62:I63"/>
    <mergeCell ref="J62:J63"/>
    <mergeCell ref="C33:E33"/>
    <mergeCell ref="F33:G33"/>
    <mergeCell ref="H60:H61"/>
    <mergeCell ref="I60:I61"/>
    <mergeCell ref="J60:J61"/>
    <mergeCell ref="H62:H63"/>
    <mergeCell ref="L33:L34"/>
    <mergeCell ref="M33:M34"/>
    <mergeCell ref="A33:A34"/>
    <mergeCell ref="B33:B34"/>
    <mergeCell ref="F60:F61"/>
    <mergeCell ref="G60:G61"/>
    <mergeCell ref="K60:K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="70" zoomScaleNormal="70" zoomScalePageLayoutView="0" workbookViewId="0" topLeftCell="A1">
      <selection activeCell="N6" sqref="N6:N30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4" ht="26.2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7126+F17+F18</f>
        <v>7596</v>
      </c>
      <c r="G6" s="34"/>
      <c r="H6" s="34">
        <f>E6-F6</f>
        <v>8404</v>
      </c>
      <c r="I6" s="34"/>
      <c r="J6" s="34" t="s">
        <v>30</v>
      </c>
      <c r="K6" s="34"/>
      <c r="L6" s="10" t="s">
        <v>129</v>
      </c>
      <c r="M6" s="4">
        <v>6</v>
      </c>
      <c r="N6" s="1">
        <v>20</v>
      </c>
    </row>
    <row r="7" spans="1:14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  <c r="N7" s="1">
        <v>1.26</v>
      </c>
    </row>
    <row r="8" spans="1:14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823</v>
      </c>
      <c r="G8" s="34"/>
      <c r="H8" s="35">
        <f t="shared" si="0"/>
        <v>247</v>
      </c>
      <c r="I8" s="35"/>
      <c r="J8" s="34" t="s">
        <v>30</v>
      </c>
      <c r="K8" s="34"/>
      <c r="L8" s="10" t="s">
        <v>161</v>
      </c>
      <c r="M8" s="4">
        <v>0.4</v>
      </c>
      <c r="N8" s="1">
        <v>1.26</v>
      </c>
    </row>
    <row r="9" spans="1:14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425</v>
      </c>
      <c r="G9" s="34"/>
      <c r="H9" s="34">
        <f t="shared" si="0"/>
        <v>0</v>
      </c>
      <c r="I9" s="34"/>
      <c r="J9" s="35" t="s">
        <v>31</v>
      </c>
      <c r="K9" s="35"/>
      <c r="L9" s="4"/>
      <c r="M9" s="4">
        <v>0.4</v>
      </c>
      <c r="N9" s="1">
        <v>0.5</v>
      </c>
    </row>
    <row r="10" spans="1:14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F11+F12+F19+L10+F25+F26+F27+F28</f>
        <v>8483.223999999998</v>
      </c>
      <c r="G10" s="34"/>
      <c r="H10" s="35">
        <f t="shared" si="0"/>
        <v>-2613.2239999999983</v>
      </c>
      <c r="I10" s="35"/>
      <c r="J10" s="35" t="s">
        <v>31</v>
      </c>
      <c r="K10" s="35"/>
      <c r="L10" s="10">
        <v>1175.344</v>
      </c>
      <c r="M10" s="4" t="s">
        <v>111</v>
      </c>
      <c r="N10" s="1">
        <v>1.26</v>
      </c>
    </row>
    <row r="11" spans="1:14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</f>
        <v>876.6</v>
      </c>
      <c r="G11" s="34"/>
      <c r="H11" s="34">
        <f t="shared" si="0"/>
        <v>193.39999999999998</v>
      </c>
      <c r="I11" s="34"/>
      <c r="J11" s="35" t="s">
        <v>31</v>
      </c>
      <c r="K11" s="35"/>
      <c r="L11" s="4"/>
      <c r="M11" s="4">
        <v>0.4</v>
      </c>
      <c r="N11" s="1">
        <v>1.26</v>
      </c>
    </row>
    <row r="12" spans="1:14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  <c r="N12" s="1">
        <v>1.26</v>
      </c>
    </row>
    <row r="13" spans="1:14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  <c r="N13" s="1">
        <v>0.32</v>
      </c>
    </row>
    <row r="14" spans="1:14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  <c r="N14" s="1">
        <v>0.16</v>
      </c>
    </row>
    <row r="15" spans="1:14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  <c r="N15" s="1">
        <v>1.26</v>
      </c>
    </row>
    <row r="16" spans="1:14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  <c r="N16" s="1">
        <v>1.26</v>
      </c>
    </row>
    <row r="17" spans="1:14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  <c r="N17" s="1">
        <v>0.315</v>
      </c>
    </row>
    <row r="18" spans="1:14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  <c r="N18" s="1">
        <v>0.4</v>
      </c>
    </row>
    <row r="19" spans="1:14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  <c r="N19" s="1">
        <v>2</v>
      </c>
    </row>
    <row r="20" spans="1:14" ht="15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340</v>
      </c>
      <c r="G20" s="37"/>
      <c r="H20" s="38">
        <f>E20-F20</f>
        <v>0</v>
      </c>
      <c r="I20" s="38"/>
      <c r="J20" s="35" t="s">
        <v>31</v>
      </c>
      <c r="K20" s="35"/>
      <c r="L20" s="4"/>
      <c r="M20" s="4">
        <v>0.4</v>
      </c>
      <c r="N20" s="1">
        <v>0.4</v>
      </c>
    </row>
    <row r="21" spans="1:14" ht="15">
      <c r="A21" s="4">
        <v>16</v>
      </c>
      <c r="B21" s="3" t="s">
        <v>162</v>
      </c>
      <c r="C21" s="3" t="s">
        <v>21</v>
      </c>
      <c r="D21" s="4" t="s">
        <v>35</v>
      </c>
      <c r="E21" s="4">
        <v>150</v>
      </c>
      <c r="F21" s="36">
        <f>60+20+I67</f>
        <v>80</v>
      </c>
      <c r="G21" s="37"/>
      <c r="H21" s="40">
        <f>E21-F21</f>
        <v>70</v>
      </c>
      <c r="I21" s="40"/>
      <c r="J21" s="35" t="s">
        <v>31</v>
      </c>
      <c r="K21" s="35"/>
      <c r="L21" s="4"/>
      <c r="M21" s="4"/>
      <c r="N21" s="1">
        <v>0.16</v>
      </c>
    </row>
    <row r="22" spans="1:14" ht="15">
      <c r="A22" s="4">
        <v>17</v>
      </c>
      <c r="B22" s="3" t="s">
        <v>168</v>
      </c>
      <c r="C22" s="3" t="s">
        <v>21</v>
      </c>
      <c r="D22" s="4" t="s">
        <v>169</v>
      </c>
      <c r="E22" s="4">
        <v>90</v>
      </c>
      <c r="F22" s="36">
        <f>I68</f>
        <v>0</v>
      </c>
      <c r="G22" s="37"/>
      <c r="H22" s="40">
        <f>E22-F22</f>
        <v>90</v>
      </c>
      <c r="I22" s="40"/>
      <c r="J22" s="34" t="s">
        <v>30</v>
      </c>
      <c r="K22" s="34"/>
      <c r="L22" s="4"/>
      <c r="M22" s="4"/>
      <c r="N22" s="1">
        <v>0.1</v>
      </c>
    </row>
    <row r="23" spans="1:14" ht="39">
      <c r="A23" s="4">
        <v>18</v>
      </c>
      <c r="B23" s="17" t="s">
        <v>133</v>
      </c>
      <c r="C23" s="3" t="s">
        <v>22</v>
      </c>
      <c r="D23" s="4" t="s">
        <v>33</v>
      </c>
      <c r="E23" s="4">
        <v>1070</v>
      </c>
      <c r="F23" s="42">
        <v>889</v>
      </c>
      <c r="G23" s="43"/>
      <c r="H23" s="38">
        <f aca="true" t="shared" si="1" ref="H23:H30">E23-F23</f>
        <v>181</v>
      </c>
      <c r="I23" s="38"/>
      <c r="J23" s="35" t="s">
        <v>31</v>
      </c>
      <c r="K23" s="35"/>
      <c r="L23" s="4" t="s">
        <v>138</v>
      </c>
      <c r="M23" s="4" t="s">
        <v>112</v>
      </c>
      <c r="N23" s="1">
        <v>1.26</v>
      </c>
    </row>
    <row r="24" spans="1:14" ht="15">
      <c r="A24" s="4">
        <v>19</v>
      </c>
      <c r="B24" s="13" t="s">
        <v>155</v>
      </c>
      <c r="C24" s="3" t="s">
        <v>22</v>
      </c>
      <c r="D24" s="4" t="s">
        <v>33</v>
      </c>
      <c r="E24" s="4">
        <v>1070</v>
      </c>
      <c r="F24" s="42">
        <v>500</v>
      </c>
      <c r="G24" s="43"/>
      <c r="H24" s="44">
        <f>E24-F24</f>
        <v>570</v>
      </c>
      <c r="I24" s="45"/>
      <c r="J24" s="35" t="s">
        <v>31</v>
      </c>
      <c r="K24" s="35"/>
      <c r="L24" s="4" t="s">
        <v>85</v>
      </c>
      <c r="M24" s="4">
        <v>0.4</v>
      </c>
      <c r="N24" s="1">
        <v>1.26</v>
      </c>
    </row>
    <row r="25" spans="1:14" ht="15">
      <c r="A25" s="4">
        <v>20</v>
      </c>
      <c r="B25" s="3" t="s">
        <v>145</v>
      </c>
      <c r="C25" s="3" t="s">
        <v>22</v>
      </c>
      <c r="D25" s="4" t="s">
        <v>131</v>
      </c>
      <c r="E25" s="4">
        <v>1700</v>
      </c>
      <c r="F25" s="42">
        <v>1197.5</v>
      </c>
      <c r="G25" s="43"/>
      <c r="H25" s="38">
        <f>E25-F25</f>
        <v>502.5</v>
      </c>
      <c r="I25" s="38"/>
      <c r="J25" s="36" t="s">
        <v>30</v>
      </c>
      <c r="K25" s="37"/>
      <c r="L25" s="4" t="s">
        <v>85</v>
      </c>
      <c r="M25" s="4">
        <v>0.4</v>
      </c>
      <c r="N25" s="1">
        <v>2</v>
      </c>
    </row>
    <row r="26" spans="1:14" ht="15">
      <c r="A26" s="4">
        <v>21</v>
      </c>
      <c r="B26" s="13" t="s">
        <v>130</v>
      </c>
      <c r="C26" s="3" t="s">
        <v>22</v>
      </c>
      <c r="D26" s="4" t="s">
        <v>33</v>
      </c>
      <c r="E26" s="4">
        <v>1070</v>
      </c>
      <c r="F26" s="42">
        <v>793.4</v>
      </c>
      <c r="G26" s="43"/>
      <c r="H26" s="38">
        <f t="shared" si="1"/>
        <v>276.6</v>
      </c>
      <c r="I26" s="38"/>
      <c r="J26" s="35" t="s">
        <v>31</v>
      </c>
      <c r="K26" s="35"/>
      <c r="L26" s="4" t="s">
        <v>85</v>
      </c>
      <c r="M26" s="4">
        <v>0.4</v>
      </c>
      <c r="N26" s="1">
        <v>1.26</v>
      </c>
    </row>
    <row r="27" spans="1:14" ht="15">
      <c r="A27" s="4">
        <v>22</v>
      </c>
      <c r="B27" s="13" t="s">
        <v>134</v>
      </c>
      <c r="C27" s="3" t="s">
        <v>22</v>
      </c>
      <c r="D27" s="4" t="s">
        <v>131</v>
      </c>
      <c r="E27" s="4">
        <v>1700</v>
      </c>
      <c r="F27" s="42">
        <v>1087.83</v>
      </c>
      <c r="G27" s="43"/>
      <c r="H27" s="38">
        <f>E27-F27</f>
        <v>612.1700000000001</v>
      </c>
      <c r="I27" s="38"/>
      <c r="J27" s="35" t="s">
        <v>31</v>
      </c>
      <c r="K27" s="35"/>
      <c r="L27" s="4" t="s">
        <v>85</v>
      </c>
      <c r="M27" s="4">
        <v>0.4</v>
      </c>
      <c r="N27" s="1">
        <v>2</v>
      </c>
    </row>
    <row r="28" spans="1:14" ht="15">
      <c r="A28" s="4">
        <v>23</v>
      </c>
      <c r="B28" s="13" t="s">
        <v>135</v>
      </c>
      <c r="C28" s="3" t="s">
        <v>22</v>
      </c>
      <c r="D28" s="4" t="s">
        <v>33</v>
      </c>
      <c r="E28" s="4">
        <v>1070</v>
      </c>
      <c r="F28" s="42">
        <v>1013.97</v>
      </c>
      <c r="G28" s="43"/>
      <c r="H28" s="38">
        <f t="shared" si="1"/>
        <v>56.02999999999997</v>
      </c>
      <c r="I28" s="38"/>
      <c r="J28" s="35" t="s">
        <v>31</v>
      </c>
      <c r="K28" s="35"/>
      <c r="L28" s="4" t="s">
        <v>85</v>
      </c>
      <c r="M28" s="4">
        <v>0.4</v>
      </c>
      <c r="N28" s="1">
        <v>1.26</v>
      </c>
    </row>
    <row r="29" spans="1:14" ht="15">
      <c r="A29" s="4">
        <v>24</v>
      </c>
      <c r="B29" s="13" t="s">
        <v>160</v>
      </c>
      <c r="C29" s="3" t="s">
        <v>21</v>
      </c>
      <c r="D29" s="4" t="s">
        <v>80</v>
      </c>
      <c r="E29" s="4">
        <v>375</v>
      </c>
      <c r="F29" s="42">
        <v>215</v>
      </c>
      <c r="G29" s="43"/>
      <c r="H29" s="40">
        <f t="shared" si="1"/>
        <v>160</v>
      </c>
      <c r="I29" s="40"/>
      <c r="J29" s="35" t="s">
        <v>31</v>
      </c>
      <c r="K29" s="35"/>
      <c r="L29" s="4"/>
      <c r="M29" s="4">
        <v>0.4</v>
      </c>
      <c r="N29" s="1">
        <v>0.4</v>
      </c>
    </row>
    <row r="30" spans="1:14" ht="15">
      <c r="A30" s="4">
        <v>25</v>
      </c>
      <c r="B30" s="13" t="s">
        <v>159</v>
      </c>
      <c r="C30" s="3" t="s">
        <v>21</v>
      </c>
      <c r="D30" s="4" t="s">
        <v>132</v>
      </c>
      <c r="E30" s="4">
        <v>210</v>
      </c>
      <c r="F30" s="42">
        <f>70+15+15</f>
        <v>100</v>
      </c>
      <c r="G30" s="43"/>
      <c r="H30" s="40">
        <f t="shared" si="1"/>
        <v>110</v>
      </c>
      <c r="I30" s="40"/>
      <c r="J30" s="36" t="s">
        <v>30</v>
      </c>
      <c r="K30" s="37"/>
      <c r="L30" s="4"/>
      <c r="M30" s="4">
        <v>0.4</v>
      </c>
      <c r="N30" s="1">
        <v>0.25</v>
      </c>
    </row>
    <row r="31" ht="15">
      <c r="M31" s="1"/>
    </row>
    <row r="32" spans="1:13" ht="17.25" customHeight="1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24.75" customHeight="1">
      <c r="A33" s="28" t="s">
        <v>0</v>
      </c>
      <c r="B33" s="28" t="s">
        <v>1</v>
      </c>
      <c r="C33" s="28" t="s">
        <v>18</v>
      </c>
      <c r="D33" s="28"/>
      <c r="E33" s="28"/>
      <c r="F33" s="28" t="s">
        <v>74</v>
      </c>
      <c r="G33" s="28"/>
      <c r="H33" s="28" t="s">
        <v>75</v>
      </c>
      <c r="I33" s="28"/>
      <c r="J33" s="28" t="s">
        <v>76</v>
      </c>
      <c r="K33" s="28"/>
      <c r="L33" s="28" t="s">
        <v>77</v>
      </c>
      <c r="M33" s="29" t="s">
        <v>109</v>
      </c>
    </row>
    <row r="34" spans="1:13" ht="43.5" customHeight="1">
      <c r="A34" s="28"/>
      <c r="B34" s="28"/>
      <c r="C34" s="5" t="s">
        <v>23</v>
      </c>
      <c r="D34" s="5" t="s">
        <v>24</v>
      </c>
      <c r="E34" s="5" t="s">
        <v>28</v>
      </c>
      <c r="F34" s="5" t="s">
        <v>72</v>
      </c>
      <c r="G34" s="5" t="s">
        <v>73</v>
      </c>
      <c r="H34" s="5" t="s">
        <v>72</v>
      </c>
      <c r="I34" s="5" t="s">
        <v>73</v>
      </c>
      <c r="J34" s="5" t="s">
        <v>72</v>
      </c>
      <c r="K34" s="5" t="s">
        <v>73</v>
      </c>
      <c r="L34" s="28"/>
      <c r="M34" s="30"/>
    </row>
    <row r="35" spans="1:13" ht="29.25" customHeight="1">
      <c r="A35" s="4">
        <v>1</v>
      </c>
      <c r="B35" s="3" t="s">
        <v>12</v>
      </c>
      <c r="C35" s="6" t="s">
        <v>39</v>
      </c>
      <c r="D35" s="4" t="s">
        <v>40</v>
      </c>
      <c r="E35" s="4">
        <v>10.5</v>
      </c>
      <c r="F35" s="4">
        <v>450</v>
      </c>
      <c r="G35" s="4">
        <v>16000</v>
      </c>
      <c r="H35" s="4">
        <f aca="true" t="shared" si="2" ref="H35:H60">ROUND(I35/(1.732*M35*0.85),0)</f>
        <v>47</v>
      </c>
      <c r="I35" s="4">
        <f>F6</f>
        <v>7596</v>
      </c>
      <c r="J35" s="4">
        <f>F35-H35</f>
        <v>403</v>
      </c>
      <c r="K35" s="4">
        <f>G35-I35</f>
        <v>8404</v>
      </c>
      <c r="L35" s="2"/>
      <c r="M35" s="4">
        <v>110</v>
      </c>
    </row>
    <row r="36" spans="1:13" ht="29.25" customHeight="1">
      <c r="A36" s="4">
        <v>2</v>
      </c>
      <c r="B36" s="3" t="s">
        <v>13</v>
      </c>
      <c r="C36" s="6" t="s">
        <v>39</v>
      </c>
      <c r="D36" s="4" t="s">
        <v>40</v>
      </c>
      <c r="E36" s="4">
        <v>10.5</v>
      </c>
      <c r="F36" s="4">
        <v>450</v>
      </c>
      <c r="G36" s="4">
        <v>16000</v>
      </c>
      <c r="H36" s="4">
        <f t="shared" si="2"/>
        <v>47</v>
      </c>
      <c r="I36" s="4">
        <f>F6</f>
        <v>7596</v>
      </c>
      <c r="J36" s="4">
        <f aca="true" t="shared" si="3" ref="J36:K64">F36-H36</f>
        <v>403</v>
      </c>
      <c r="K36" s="4">
        <f t="shared" si="3"/>
        <v>8404</v>
      </c>
      <c r="L36" s="2"/>
      <c r="M36" s="4">
        <v>110</v>
      </c>
    </row>
    <row r="37" spans="1:13" ht="15.75" customHeight="1">
      <c r="A37" s="4">
        <v>3</v>
      </c>
      <c r="B37" s="3" t="s">
        <v>47</v>
      </c>
      <c r="C37" s="6" t="s">
        <v>41</v>
      </c>
      <c r="D37" s="4" t="s">
        <v>42</v>
      </c>
      <c r="E37" s="4">
        <v>0.12</v>
      </c>
      <c r="F37" s="4">
        <v>240</v>
      </c>
      <c r="G37" s="4">
        <f aca="true" t="shared" si="4" ref="G37:G60">ROUND(1.732*M37*F37*0.85,0)</f>
        <v>3533</v>
      </c>
      <c r="H37" s="4">
        <f t="shared" si="2"/>
        <v>61</v>
      </c>
      <c r="I37" s="4">
        <f>F7</f>
        <v>892</v>
      </c>
      <c r="J37" s="4">
        <f t="shared" si="3"/>
        <v>179</v>
      </c>
      <c r="K37" s="4">
        <f t="shared" si="3"/>
        <v>2641</v>
      </c>
      <c r="L37" s="2"/>
      <c r="M37" s="4">
        <v>10</v>
      </c>
    </row>
    <row r="38" spans="1:13" ht="15.75" customHeight="1">
      <c r="A38" s="4">
        <v>4</v>
      </c>
      <c r="B38" s="3" t="s">
        <v>48</v>
      </c>
      <c r="C38" s="6" t="s">
        <v>41</v>
      </c>
      <c r="D38" s="4" t="s">
        <v>42</v>
      </c>
      <c r="E38" s="4">
        <v>0.12</v>
      </c>
      <c r="F38" s="4">
        <v>240</v>
      </c>
      <c r="G38" s="4">
        <f t="shared" si="4"/>
        <v>3533</v>
      </c>
      <c r="H38" s="4">
        <f t="shared" si="2"/>
        <v>61</v>
      </c>
      <c r="I38" s="4">
        <f>F7</f>
        <v>892</v>
      </c>
      <c r="J38" s="4">
        <f t="shared" si="3"/>
        <v>179</v>
      </c>
      <c r="K38" s="4">
        <f t="shared" si="3"/>
        <v>2641</v>
      </c>
      <c r="L38" s="2"/>
      <c r="M38" s="4">
        <v>10</v>
      </c>
    </row>
    <row r="39" spans="1:13" ht="15.75" customHeight="1">
      <c r="A39" s="4">
        <v>5</v>
      </c>
      <c r="B39" s="3" t="s">
        <v>49</v>
      </c>
      <c r="C39" s="6" t="s">
        <v>43</v>
      </c>
      <c r="D39" s="4" t="s">
        <v>44</v>
      </c>
      <c r="E39" s="4">
        <v>1.58</v>
      </c>
      <c r="F39" s="4">
        <v>340</v>
      </c>
      <c r="G39" s="4">
        <f t="shared" si="4"/>
        <v>3003</v>
      </c>
      <c r="H39" s="4">
        <f t="shared" si="2"/>
        <v>260</v>
      </c>
      <c r="I39" s="4">
        <f>F8+F23+585.1</f>
        <v>2297.1</v>
      </c>
      <c r="J39" s="4">
        <f t="shared" si="3"/>
        <v>80</v>
      </c>
      <c r="K39" s="4">
        <f t="shared" si="3"/>
        <v>705.9000000000001</v>
      </c>
      <c r="L39" s="10" t="s">
        <v>154</v>
      </c>
      <c r="M39" s="4">
        <v>6</v>
      </c>
    </row>
    <row r="40" spans="1:13" ht="15.75" customHeight="1">
      <c r="A40" s="4">
        <v>6</v>
      </c>
      <c r="B40" s="3" t="s">
        <v>50</v>
      </c>
      <c r="C40" s="6" t="s">
        <v>43</v>
      </c>
      <c r="D40" s="4" t="s">
        <v>44</v>
      </c>
      <c r="E40" s="4">
        <v>1.58</v>
      </c>
      <c r="F40" s="4">
        <v>340</v>
      </c>
      <c r="G40" s="4">
        <f t="shared" si="4"/>
        <v>3003</v>
      </c>
      <c r="H40" s="4">
        <f t="shared" si="2"/>
        <v>331</v>
      </c>
      <c r="I40" s="4">
        <f>F8+F23+585.1+623</f>
        <v>2920.1</v>
      </c>
      <c r="J40" s="4">
        <f t="shared" si="3"/>
        <v>9</v>
      </c>
      <c r="K40" s="4">
        <f>G40-I40</f>
        <v>82.90000000000009</v>
      </c>
      <c r="L40" s="2"/>
      <c r="M40" s="4">
        <v>6</v>
      </c>
    </row>
    <row r="41" spans="1:13" ht="15.75" customHeight="1">
      <c r="A41" s="4">
        <v>7</v>
      </c>
      <c r="B41" s="3" t="s">
        <v>51</v>
      </c>
      <c r="C41" s="6" t="s">
        <v>45</v>
      </c>
      <c r="D41" s="4" t="s">
        <v>38</v>
      </c>
      <c r="E41" s="4">
        <v>0.505</v>
      </c>
      <c r="F41" s="4">
        <v>190</v>
      </c>
      <c r="G41" s="4">
        <f t="shared" si="4"/>
        <v>1678</v>
      </c>
      <c r="H41" s="4">
        <f t="shared" si="2"/>
        <v>48</v>
      </c>
      <c r="I41" s="4">
        <f>F9</f>
        <v>425</v>
      </c>
      <c r="J41" s="4">
        <f t="shared" si="3"/>
        <v>142</v>
      </c>
      <c r="K41" s="4">
        <f t="shared" si="3"/>
        <v>1253</v>
      </c>
      <c r="L41" s="2"/>
      <c r="M41" s="4">
        <v>6</v>
      </c>
    </row>
    <row r="42" spans="1:13" ht="15.75" customHeight="1">
      <c r="A42" s="4">
        <v>8</v>
      </c>
      <c r="B42" s="3" t="s">
        <v>52</v>
      </c>
      <c r="C42" s="6" t="s">
        <v>45</v>
      </c>
      <c r="D42" s="4" t="s">
        <v>38</v>
      </c>
      <c r="E42" s="4">
        <v>0.505</v>
      </c>
      <c r="F42" s="4">
        <v>190</v>
      </c>
      <c r="G42" s="4">
        <f t="shared" si="4"/>
        <v>1678</v>
      </c>
      <c r="H42" s="4">
        <f t="shared" si="2"/>
        <v>48</v>
      </c>
      <c r="I42" s="4">
        <f>F9</f>
        <v>425</v>
      </c>
      <c r="J42" s="4">
        <f t="shared" si="3"/>
        <v>142</v>
      </c>
      <c r="K42" s="4">
        <f t="shared" si="3"/>
        <v>1253</v>
      </c>
      <c r="L42" s="2"/>
      <c r="M42" s="4">
        <v>6</v>
      </c>
    </row>
    <row r="43" spans="1:13" ht="15.75" customHeight="1">
      <c r="A43" s="4">
        <v>9</v>
      </c>
      <c r="B43" s="3" t="s">
        <v>17</v>
      </c>
      <c r="C43" s="6" t="s">
        <v>45</v>
      </c>
      <c r="D43" s="4" t="s">
        <v>44</v>
      </c>
      <c r="E43" s="4">
        <v>2.58</v>
      </c>
      <c r="F43" s="4">
        <v>310</v>
      </c>
      <c r="G43" s="4">
        <f>ROUND(1.732*M43*F43*0.85,0)</f>
        <v>4564</v>
      </c>
      <c r="H43" s="4">
        <f t="shared" si="2"/>
        <v>576</v>
      </c>
      <c r="I43" s="4">
        <f>F10</f>
        <v>8483.223999999998</v>
      </c>
      <c r="J43" s="12">
        <f t="shared" si="3"/>
        <v>-266</v>
      </c>
      <c r="K43" s="12">
        <f t="shared" si="3"/>
        <v>-3919.2239999999983</v>
      </c>
      <c r="L43" s="2"/>
      <c r="M43" s="4">
        <v>10</v>
      </c>
    </row>
    <row r="44" spans="1:13" ht="15.75" customHeight="1">
      <c r="A44" s="4">
        <v>10</v>
      </c>
      <c r="B44" s="3" t="s">
        <v>16</v>
      </c>
      <c r="C44" s="6" t="s">
        <v>45</v>
      </c>
      <c r="D44" s="4" t="s">
        <v>44</v>
      </c>
      <c r="E44" s="4">
        <v>2.58</v>
      </c>
      <c r="F44" s="4">
        <v>310</v>
      </c>
      <c r="G44" s="4">
        <f t="shared" si="4"/>
        <v>4564</v>
      </c>
      <c r="H44" s="4">
        <f t="shared" si="2"/>
        <v>576</v>
      </c>
      <c r="I44" s="4">
        <f>F10</f>
        <v>8483.223999999998</v>
      </c>
      <c r="J44" s="12">
        <f t="shared" si="3"/>
        <v>-266</v>
      </c>
      <c r="K44" s="12">
        <f t="shared" si="3"/>
        <v>-3919.2239999999983</v>
      </c>
      <c r="L44" s="2"/>
      <c r="M44" s="4">
        <v>10</v>
      </c>
    </row>
    <row r="45" spans="1:13" ht="30.75" customHeight="1">
      <c r="A45" s="4">
        <v>11</v>
      </c>
      <c r="B45" s="3" t="s">
        <v>164</v>
      </c>
      <c r="C45" s="6" t="s">
        <v>81</v>
      </c>
      <c r="D45" s="4" t="s">
        <v>38</v>
      </c>
      <c r="E45" s="11">
        <v>2.7</v>
      </c>
      <c r="F45" s="4">
        <v>310</v>
      </c>
      <c r="G45" s="4">
        <f t="shared" si="4"/>
        <v>4564</v>
      </c>
      <c r="H45" s="4">
        <f t="shared" si="2"/>
        <v>104</v>
      </c>
      <c r="I45" s="4">
        <f>F20+489.4+320+F30+200+F21+F22</f>
        <v>1529.4</v>
      </c>
      <c r="J45" s="4">
        <f>F45-H45</f>
        <v>206</v>
      </c>
      <c r="K45" s="4">
        <f>G45-I45</f>
        <v>3034.6</v>
      </c>
      <c r="L45" s="4" t="s">
        <v>142</v>
      </c>
      <c r="M45" s="4">
        <v>10</v>
      </c>
    </row>
    <row r="46" spans="1:13" ht="15.75" customHeight="1">
      <c r="A46" s="4">
        <v>12</v>
      </c>
      <c r="B46" s="3" t="s">
        <v>53</v>
      </c>
      <c r="C46" s="6" t="s">
        <v>41</v>
      </c>
      <c r="D46" s="4" t="s">
        <v>46</v>
      </c>
      <c r="E46" s="4">
        <v>0.3</v>
      </c>
      <c r="F46" s="4">
        <v>155</v>
      </c>
      <c r="G46" s="4">
        <f t="shared" si="4"/>
        <v>1369</v>
      </c>
      <c r="H46" s="4">
        <f t="shared" si="2"/>
        <v>5</v>
      </c>
      <c r="I46" s="4">
        <f>F14</f>
        <v>40</v>
      </c>
      <c r="J46" s="4">
        <f t="shared" si="3"/>
        <v>150</v>
      </c>
      <c r="K46" s="4">
        <f t="shared" si="3"/>
        <v>1329</v>
      </c>
      <c r="L46" s="4" t="s">
        <v>78</v>
      </c>
      <c r="M46" s="4">
        <v>6</v>
      </c>
    </row>
    <row r="47" spans="1:13" ht="15.75" customHeight="1">
      <c r="A47" s="4">
        <v>13</v>
      </c>
      <c r="B47" s="3" t="s">
        <v>65</v>
      </c>
      <c r="C47" s="6" t="s">
        <v>66</v>
      </c>
      <c r="D47" s="4" t="s">
        <v>42</v>
      </c>
      <c r="E47" s="4">
        <v>0.04</v>
      </c>
      <c r="F47" s="4">
        <v>260</v>
      </c>
      <c r="G47" s="4">
        <f t="shared" si="4"/>
        <v>2297</v>
      </c>
      <c r="H47" s="4">
        <f t="shared" si="2"/>
        <v>11</v>
      </c>
      <c r="I47" s="4">
        <f>F17</f>
        <v>95</v>
      </c>
      <c r="J47" s="4">
        <f t="shared" si="3"/>
        <v>249</v>
      </c>
      <c r="K47" s="4">
        <f t="shared" si="3"/>
        <v>2202</v>
      </c>
      <c r="L47" s="2"/>
      <c r="M47" s="4">
        <v>6</v>
      </c>
    </row>
    <row r="48" spans="1:13" ht="15.75" customHeight="1">
      <c r="A48" s="4">
        <v>14</v>
      </c>
      <c r="B48" s="3" t="s">
        <v>58</v>
      </c>
      <c r="C48" s="6" t="s">
        <v>43</v>
      </c>
      <c r="D48" s="4" t="s">
        <v>44</v>
      </c>
      <c r="E48" s="4">
        <v>0.01</v>
      </c>
      <c r="F48" s="4">
        <v>310</v>
      </c>
      <c r="G48" s="4">
        <f t="shared" si="4"/>
        <v>4564</v>
      </c>
      <c r="H48" s="4">
        <f>ROUND(I48/(1.732*M48*0.85),0)</f>
        <v>76</v>
      </c>
      <c r="I48" s="4">
        <f>F11+F13</f>
        <v>1114.6</v>
      </c>
      <c r="J48" s="4">
        <f t="shared" si="3"/>
        <v>234</v>
      </c>
      <c r="K48" s="4">
        <f t="shared" si="3"/>
        <v>3449.4</v>
      </c>
      <c r="L48" s="4" t="s">
        <v>78</v>
      </c>
      <c r="M48" s="4">
        <v>10</v>
      </c>
    </row>
    <row r="49" spans="1:13" ht="15.75" customHeight="1">
      <c r="A49" s="4">
        <v>15</v>
      </c>
      <c r="B49" s="3" t="s">
        <v>59</v>
      </c>
      <c r="C49" s="6" t="s">
        <v>43</v>
      </c>
      <c r="D49" s="4" t="s">
        <v>44</v>
      </c>
      <c r="E49" s="4">
        <v>0.01</v>
      </c>
      <c r="F49" s="4">
        <v>310</v>
      </c>
      <c r="G49" s="4">
        <f t="shared" si="4"/>
        <v>4564</v>
      </c>
      <c r="H49" s="4">
        <f t="shared" si="2"/>
        <v>76</v>
      </c>
      <c r="I49" s="4">
        <f>F11+F13</f>
        <v>1114.6</v>
      </c>
      <c r="J49" s="4">
        <f t="shared" si="3"/>
        <v>234</v>
      </c>
      <c r="K49" s="4">
        <f t="shared" si="3"/>
        <v>3449.4</v>
      </c>
      <c r="L49" s="4" t="s">
        <v>78</v>
      </c>
      <c r="M49" s="4">
        <v>10</v>
      </c>
    </row>
    <row r="50" spans="1:13" ht="15.75" customHeight="1">
      <c r="A50" s="4">
        <v>16</v>
      </c>
      <c r="B50" s="3" t="s">
        <v>88</v>
      </c>
      <c r="C50" s="6" t="s">
        <v>43</v>
      </c>
      <c r="D50" s="4" t="s">
        <v>44</v>
      </c>
      <c r="E50" s="4">
        <v>0.12</v>
      </c>
      <c r="F50" s="4">
        <v>310</v>
      </c>
      <c r="G50" s="4">
        <f t="shared" si="4"/>
        <v>4564</v>
      </c>
      <c r="H50" s="4">
        <f t="shared" si="2"/>
        <v>222</v>
      </c>
      <c r="I50" s="4">
        <f>F12+F27+F28</f>
        <v>3270.38</v>
      </c>
      <c r="J50" s="4">
        <f t="shared" si="3"/>
        <v>88</v>
      </c>
      <c r="K50" s="4">
        <f t="shared" si="3"/>
        <v>1293.62</v>
      </c>
      <c r="L50" s="4"/>
      <c r="M50" s="4">
        <v>10</v>
      </c>
    </row>
    <row r="51" spans="1:13" ht="15.75" customHeight="1">
      <c r="A51" s="4">
        <v>17</v>
      </c>
      <c r="B51" s="3" t="s">
        <v>89</v>
      </c>
      <c r="C51" s="6" t="s">
        <v>43</v>
      </c>
      <c r="D51" s="4" t="s">
        <v>44</v>
      </c>
      <c r="E51" s="4">
        <v>0.12</v>
      </c>
      <c r="F51" s="4">
        <v>310</v>
      </c>
      <c r="G51" s="4">
        <f t="shared" si="4"/>
        <v>4564</v>
      </c>
      <c r="H51" s="4">
        <f t="shared" si="2"/>
        <v>222</v>
      </c>
      <c r="I51" s="4">
        <f>F12+F27+F28</f>
        <v>3270.38</v>
      </c>
      <c r="J51" s="4">
        <f t="shared" si="3"/>
        <v>88</v>
      </c>
      <c r="K51" s="4">
        <f t="shared" si="3"/>
        <v>1293.62</v>
      </c>
      <c r="L51" s="4"/>
      <c r="M51" s="4">
        <v>10</v>
      </c>
    </row>
    <row r="52" spans="1:13" ht="15.75" customHeight="1">
      <c r="A52" s="4">
        <v>18</v>
      </c>
      <c r="B52" s="3" t="s">
        <v>100</v>
      </c>
      <c r="C52" s="6" t="s">
        <v>43</v>
      </c>
      <c r="D52" s="4" t="s">
        <v>38</v>
      </c>
      <c r="E52" s="4">
        <v>0.495</v>
      </c>
      <c r="F52" s="4">
        <v>190</v>
      </c>
      <c r="G52" s="4">
        <f t="shared" si="4"/>
        <v>2797</v>
      </c>
      <c r="H52" s="4">
        <f t="shared" si="2"/>
        <v>16</v>
      </c>
      <c r="I52" s="4">
        <f>F13</f>
        <v>238</v>
      </c>
      <c r="J52" s="4">
        <f t="shared" si="3"/>
        <v>174</v>
      </c>
      <c r="K52" s="4">
        <f t="shared" si="3"/>
        <v>2559</v>
      </c>
      <c r="L52" s="4"/>
      <c r="M52" s="4">
        <v>10</v>
      </c>
    </row>
    <row r="53" spans="1:13" ht="15.75" customHeight="1">
      <c r="A53" s="4">
        <v>19</v>
      </c>
      <c r="B53" s="3" t="s">
        <v>101</v>
      </c>
      <c r="C53" s="6" t="s">
        <v>43</v>
      </c>
      <c r="D53" s="4" t="s">
        <v>38</v>
      </c>
      <c r="E53" s="4">
        <v>0.495</v>
      </c>
      <c r="F53" s="4">
        <v>190</v>
      </c>
      <c r="G53" s="4">
        <f t="shared" si="4"/>
        <v>2797</v>
      </c>
      <c r="H53" s="4">
        <f t="shared" si="2"/>
        <v>16</v>
      </c>
      <c r="I53" s="4">
        <f>F13</f>
        <v>238</v>
      </c>
      <c r="J53" s="4">
        <f t="shared" si="3"/>
        <v>174</v>
      </c>
      <c r="K53" s="4">
        <f t="shared" si="3"/>
        <v>2559</v>
      </c>
      <c r="L53" s="4"/>
      <c r="M53" s="4">
        <v>10</v>
      </c>
    </row>
    <row r="54" spans="1:13" ht="15.75" customHeight="1">
      <c r="A54" s="4">
        <v>20</v>
      </c>
      <c r="B54" s="3" t="s">
        <v>156</v>
      </c>
      <c r="C54" s="6" t="s">
        <v>43</v>
      </c>
      <c r="D54" s="4" t="s">
        <v>44</v>
      </c>
      <c r="E54" s="4">
        <v>0.2</v>
      </c>
      <c r="F54" s="4">
        <v>310</v>
      </c>
      <c r="G54" s="4">
        <f>ROUND(1.732*M54*F54*0.85,0)</f>
        <v>4564</v>
      </c>
      <c r="H54" s="4">
        <f>ROUND(I54/(1.732*M54*0.85),0)</f>
        <v>135</v>
      </c>
      <c r="I54" s="9">
        <f>F25+F26</f>
        <v>1990.9</v>
      </c>
      <c r="J54" s="4">
        <f t="shared" si="3"/>
        <v>175</v>
      </c>
      <c r="K54" s="4">
        <f t="shared" si="3"/>
        <v>2573.1</v>
      </c>
      <c r="L54" s="4"/>
      <c r="M54" s="4">
        <v>10</v>
      </c>
    </row>
    <row r="55" spans="1:13" ht="15.75" customHeight="1">
      <c r="A55" s="4">
        <v>21</v>
      </c>
      <c r="B55" s="3" t="s">
        <v>157</v>
      </c>
      <c r="C55" s="6" t="s">
        <v>43</v>
      </c>
      <c r="D55" s="4" t="s">
        <v>44</v>
      </c>
      <c r="E55" s="4">
        <v>0.2</v>
      </c>
      <c r="F55" s="4">
        <v>310</v>
      </c>
      <c r="G55" s="4">
        <f>ROUND(1.732*M55*F55*0.85,0)</f>
        <v>4564</v>
      </c>
      <c r="H55" s="4">
        <f>ROUND(I55/(1.732*M55*0.85),0)</f>
        <v>135</v>
      </c>
      <c r="I55" s="9">
        <f>F25+F26</f>
        <v>1990.9</v>
      </c>
      <c r="J55" s="4">
        <f t="shared" si="3"/>
        <v>175</v>
      </c>
      <c r="K55" s="4">
        <f t="shared" si="3"/>
        <v>2573.1</v>
      </c>
      <c r="L55" s="4"/>
      <c r="M55" s="4">
        <v>10</v>
      </c>
    </row>
    <row r="56" spans="1:13" ht="15.75" customHeight="1">
      <c r="A56" s="4">
        <v>22</v>
      </c>
      <c r="B56" s="3" t="s">
        <v>150</v>
      </c>
      <c r="C56" s="6" t="s">
        <v>66</v>
      </c>
      <c r="D56" s="4" t="s">
        <v>42</v>
      </c>
      <c r="E56" s="4">
        <v>0.273</v>
      </c>
      <c r="F56" s="9">
        <v>260</v>
      </c>
      <c r="G56" s="4">
        <f>ROUND(1.732*M56*F56*0.85,0)</f>
        <v>3828</v>
      </c>
      <c r="H56" s="4">
        <f>ROUND(I56/(1.732*M56*0.85),0)</f>
        <v>79</v>
      </c>
      <c r="I56" s="9">
        <f>F19</f>
        <v>1170</v>
      </c>
      <c r="J56" s="4">
        <f>F56-H56</f>
        <v>181</v>
      </c>
      <c r="K56" s="4">
        <f>G56-I56</f>
        <v>2658</v>
      </c>
      <c r="L56" s="4"/>
      <c r="M56" s="4">
        <v>10</v>
      </c>
    </row>
    <row r="57" spans="1:13" ht="15.75" customHeight="1">
      <c r="A57" s="4">
        <v>23</v>
      </c>
      <c r="B57" s="3" t="s">
        <v>151</v>
      </c>
      <c r="C57" s="6" t="s">
        <v>66</v>
      </c>
      <c r="D57" s="4" t="s">
        <v>42</v>
      </c>
      <c r="E57" s="4">
        <v>0.273</v>
      </c>
      <c r="F57" s="9">
        <v>260</v>
      </c>
      <c r="G57" s="4">
        <f>ROUND(1.732*M57*F57*0.85,0)</f>
        <v>3828</v>
      </c>
      <c r="H57" s="4">
        <f>ROUND(I57/(1.732*M57*0.85),0)</f>
        <v>79</v>
      </c>
      <c r="I57" s="9">
        <f>F19</f>
        <v>1170</v>
      </c>
      <c r="J57" s="4">
        <f>F57-H57</f>
        <v>181</v>
      </c>
      <c r="K57" s="4">
        <f>G57-I57</f>
        <v>2658</v>
      </c>
      <c r="L57" s="4"/>
      <c r="M57" s="4">
        <v>10</v>
      </c>
    </row>
    <row r="58" spans="1:13" ht="15.75" customHeight="1">
      <c r="A58" s="4">
        <v>24</v>
      </c>
      <c r="B58" s="3" t="s">
        <v>91</v>
      </c>
      <c r="C58" s="6" t="s">
        <v>43</v>
      </c>
      <c r="D58" s="4" t="s">
        <v>42</v>
      </c>
      <c r="E58" s="4">
        <v>0.5</v>
      </c>
      <c r="F58" s="9">
        <v>260</v>
      </c>
      <c r="G58" s="4">
        <f t="shared" si="4"/>
        <v>3828</v>
      </c>
      <c r="H58" s="4">
        <f t="shared" si="2"/>
        <v>44</v>
      </c>
      <c r="I58" s="9">
        <f>F16</f>
        <v>641</v>
      </c>
      <c r="J58" s="4">
        <f t="shared" si="3"/>
        <v>216</v>
      </c>
      <c r="K58" s="4">
        <f t="shared" si="3"/>
        <v>3187</v>
      </c>
      <c r="L58" s="4" t="s">
        <v>78</v>
      </c>
      <c r="M58" s="4">
        <v>10</v>
      </c>
    </row>
    <row r="59" spans="1:13" ht="15.75" customHeight="1">
      <c r="A59" s="4">
        <v>25</v>
      </c>
      <c r="B59" s="3" t="s">
        <v>92</v>
      </c>
      <c r="C59" s="6" t="s">
        <v>43</v>
      </c>
      <c r="D59" s="4" t="s">
        <v>42</v>
      </c>
      <c r="E59" s="4">
        <v>0.5</v>
      </c>
      <c r="F59" s="9">
        <v>260</v>
      </c>
      <c r="G59" s="4">
        <f t="shared" si="4"/>
        <v>3828</v>
      </c>
      <c r="H59" s="4">
        <f t="shared" si="2"/>
        <v>44</v>
      </c>
      <c r="I59" s="9">
        <f>F16</f>
        <v>641</v>
      </c>
      <c r="J59" s="4">
        <f t="shared" si="3"/>
        <v>216</v>
      </c>
      <c r="K59" s="4">
        <f t="shared" si="3"/>
        <v>3187</v>
      </c>
      <c r="L59" s="4" t="s">
        <v>78</v>
      </c>
      <c r="M59" s="4">
        <v>10</v>
      </c>
    </row>
    <row r="60" spans="1:13" ht="15.75" customHeight="1">
      <c r="A60" s="4">
        <v>26</v>
      </c>
      <c r="B60" s="3" t="s">
        <v>54</v>
      </c>
      <c r="C60" s="6" t="s">
        <v>67</v>
      </c>
      <c r="D60" s="4" t="s">
        <v>68</v>
      </c>
      <c r="E60" s="4">
        <v>0.22</v>
      </c>
      <c r="F60" s="29">
        <v>308.2</v>
      </c>
      <c r="G60" s="29">
        <f t="shared" si="4"/>
        <v>181</v>
      </c>
      <c r="H60" s="29">
        <f t="shared" si="2"/>
        <v>306</v>
      </c>
      <c r="I60" s="29">
        <v>180</v>
      </c>
      <c r="J60" s="29">
        <f t="shared" si="3"/>
        <v>2.1999999999999886</v>
      </c>
      <c r="K60" s="29">
        <f t="shared" si="3"/>
        <v>1</v>
      </c>
      <c r="L60" s="4"/>
      <c r="M60" s="29">
        <v>0.4</v>
      </c>
    </row>
    <row r="61" spans="1:13" ht="15.75" customHeight="1">
      <c r="A61" s="4">
        <v>27</v>
      </c>
      <c r="B61" s="3" t="s">
        <v>55</v>
      </c>
      <c r="C61" s="6" t="s">
        <v>67</v>
      </c>
      <c r="D61" s="4" t="s">
        <v>68</v>
      </c>
      <c r="E61" s="4">
        <v>0.22</v>
      </c>
      <c r="F61" s="30"/>
      <c r="G61" s="30"/>
      <c r="H61" s="30"/>
      <c r="I61" s="30"/>
      <c r="J61" s="30"/>
      <c r="K61" s="30"/>
      <c r="L61" s="4"/>
      <c r="M61" s="30"/>
    </row>
    <row r="62" spans="1:13" ht="15.75" customHeight="1">
      <c r="A62" s="4">
        <v>28</v>
      </c>
      <c r="B62" s="3" t="s">
        <v>56</v>
      </c>
      <c r="C62" s="6" t="s">
        <v>67</v>
      </c>
      <c r="D62" s="4" t="s">
        <v>68</v>
      </c>
      <c r="E62" s="4">
        <v>0.31</v>
      </c>
      <c r="F62" s="29">
        <v>308.2</v>
      </c>
      <c r="G62" s="29">
        <f>ROUND(1.732*M62*F62*0.85,0)</f>
        <v>181</v>
      </c>
      <c r="H62" s="29">
        <f>ROUND(I62/(1.732*M62*0.85),0)</f>
        <v>306</v>
      </c>
      <c r="I62" s="29">
        <v>180</v>
      </c>
      <c r="J62" s="29">
        <f>F62-H62</f>
        <v>2.1999999999999886</v>
      </c>
      <c r="K62" s="29">
        <f>G62-I62</f>
        <v>1</v>
      </c>
      <c r="L62" s="4"/>
      <c r="M62" s="29">
        <v>0.4</v>
      </c>
    </row>
    <row r="63" spans="1:13" ht="15.75" customHeight="1">
      <c r="A63" s="4">
        <v>29</v>
      </c>
      <c r="B63" s="3" t="s">
        <v>57</v>
      </c>
      <c r="C63" s="6" t="s">
        <v>67</v>
      </c>
      <c r="D63" s="4" t="s">
        <v>68</v>
      </c>
      <c r="E63" s="4">
        <v>0.31</v>
      </c>
      <c r="F63" s="30"/>
      <c r="G63" s="30"/>
      <c r="H63" s="30"/>
      <c r="I63" s="30"/>
      <c r="J63" s="30"/>
      <c r="K63" s="30"/>
      <c r="L63" s="4"/>
      <c r="M63" s="30"/>
    </row>
    <row r="64" spans="1:13" ht="15.75" customHeight="1">
      <c r="A64" s="4">
        <v>30</v>
      </c>
      <c r="B64" s="3" t="s">
        <v>163</v>
      </c>
      <c r="C64" s="6" t="s">
        <v>67</v>
      </c>
      <c r="D64" s="4" t="s">
        <v>71</v>
      </c>
      <c r="E64" s="4">
        <v>0.3</v>
      </c>
      <c r="F64" s="4">
        <v>82.8</v>
      </c>
      <c r="G64" s="4">
        <f aca="true" t="shared" si="5" ref="G64:G71">ROUND(1.732*M64*F64*0.85,0)</f>
        <v>49</v>
      </c>
      <c r="H64" s="4">
        <f aca="true" t="shared" si="6" ref="H64:H71">ROUND(I64/(1.732*M64*0.85),0)</f>
        <v>85</v>
      </c>
      <c r="I64" s="4">
        <v>50</v>
      </c>
      <c r="J64" s="4">
        <f aca="true" t="shared" si="7" ref="J64:J71">F64-H64</f>
        <v>-2.200000000000003</v>
      </c>
      <c r="K64" s="12">
        <f t="shared" si="3"/>
        <v>-1</v>
      </c>
      <c r="L64" s="4"/>
      <c r="M64" s="4">
        <v>0.4</v>
      </c>
    </row>
    <row r="65" spans="1:13" ht="15.75" customHeight="1">
      <c r="A65" s="4">
        <v>31</v>
      </c>
      <c r="B65" s="3" t="s">
        <v>123</v>
      </c>
      <c r="C65" s="6" t="s">
        <v>119</v>
      </c>
      <c r="D65" s="4" t="s">
        <v>120</v>
      </c>
      <c r="E65" s="4">
        <v>0.5</v>
      </c>
      <c r="F65" s="4">
        <v>210</v>
      </c>
      <c r="G65" s="4">
        <f t="shared" si="5"/>
        <v>124</v>
      </c>
      <c r="H65" s="4">
        <f t="shared" si="6"/>
        <v>119</v>
      </c>
      <c r="I65" s="4">
        <v>70</v>
      </c>
      <c r="J65" s="4">
        <f t="shared" si="7"/>
        <v>91</v>
      </c>
      <c r="K65" s="4">
        <f aca="true" t="shared" si="8" ref="K65:K71">G65-I65</f>
        <v>54</v>
      </c>
      <c r="L65" s="4"/>
      <c r="M65" s="4">
        <v>0.4</v>
      </c>
    </row>
    <row r="66" spans="1:13" ht="15.75" customHeight="1">
      <c r="A66" s="4">
        <v>32</v>
      </c>
      <c r="B66" s="3" t="s">
        <v>124</v>
      </c>
      <c r="C66" s="6" t="s">
        <v>119</v>
      </c>
      <c r="D66" s="4" t="s">
        <v>71</v>
      </c>
      <c r="E66" s="4">
        <v>0.3</v>
      </c>
      <c r="F66" s="4">
        <v>130</v>
      </c>
      <c r="G66" s="4">
        <f t="shared" si="5"/>
        <v>77</v>
      </c>
      <c r="H66" s="4">
        <f t="shared" si="6"/>
        <v>68</v>
      </c>
      <c r="I66" s="4">
        <v>40</v>
      </c>
      <c r="J66" s="4">
        <f t="shared" si="7"/>
        <v>62</v>
      </c>
      <c r="K66" s="4">
        <f t="shared" si="8"/>
        <v>37</v>
      </c>
      <c r="L66" s="4"/>
      <c r="M66" s="4">
        <v>0.4</v>
      </c>
    </row>
    <row r="67" spans="1:13" ht="15.75" customHeight="1">
      <c r="A67" s="4">
        <v>33</v>
      </c>
      <c r="B67" s="3" t="s">
        <v>171</v>
      </c>
      <c r="C67" s="6" t="s">
        <v>119</v>
      </c>
      <c r="D67" s="4" t="s">
        <v>71</v>
      </c>
      <c r="E67" s="4">
        <v>0.3</v>
      </c>
      <c r="F67" s="4">
        <v>130</v>
      </c>
      <c r="G67" s="4">
        <f>ROUND(1.732*M67*F67*0.85,0)</f>
        <v>77</v>
      </c>
      <c r="H67" s="4">
        <f>ROUND(I67/(1.732*M67*0.85),0)</f>
        <v>0</v>
      </c>
      <c r="I67" s="4">
        <v>0</v>
      </c>
      <c r="J67" s="4">
        <f>F67-H67</f>
        <v>130</v>
      </c>
      <c r="K67" s="4">
        <f>G67-I67</f>
        <v>77</v>
      </c>
      <c r="L67" s="4"/>
      <c r="M67" s="4">
        <v>0.4</v>
      </c>
    </row>
    <row r="68" spans="1:13" ht="15.75" customHeight="1">
      <c r="A68" s="4">
        <v>34</v>
      </c>
      <c r="B68" s="3" t="s">
        <v>170</v>
      </c>
      <c r="C68" s="6" t="s">
        <v>119</v>
      </c>
      <c r="D68" s="4" t="s">
        <v>71</v>
      </c>
      <c r="E68" s="4">
        <v>0.3</v>
      </c>
      <c r="F68" s="4">
        <v>130</v>
      </c>
      <c r="G68" s="4">
        <f>ROUND(1.732*M68*F68*0.85,0)</f>
        <v>77</v>
      </c>
      <c r="H68" s="4">
        <f>ROUND(I68/(1.732*M68*0.85),0)</f>
        <v>0</v>
      </c>
      <c r="I68" s="4">
        <v>0</v>
      </c>
      <c r="J68" s="4">
        <f>F68-H68</f>
        <v>130</v>
      </c>
      <c r="K68" s="4">
        <f t="shared" si="8"/>
        <v>77</v>
      </c>
      <c r="L68" s="4"/>
      <c r="M68" s="4">
        <v>0.4</v>
      </c>
    </row>
    <row r="69" spans="1:13" ht="15">
      <c r="A69" s="4">
        <v>35</v>
      </c>
      <c r="B69" s="3" t="s">
        <v>121</v>
      </c>
      <c r="C69" s="6" t="s">
        <v>119</v>
      </c>
      <c r="D69" s="4" t="s">
        <v>71</v>
      </c>
      <c r="E69" s="4">
        <v>0.5</v>
      </c>
      <c r="F69" s="4">
        <v>130</v>
      </c>
      <c r="G69" s="4">
        <f t="shared" si="5"/>
        <v>77</v>
      </c>
      <c r="H69" s="4">
        <f t="shared" si="6"/>
        <v>51</v>
      </c>
      <c r="I69" s="4">
        <v>30</v>
      </c>
      <c r="J69" s="4">
        <f t="shared" si="7"/>
        <v>79</v>
      </c>
      <c r="K69" s="4">
        <f t="shared" si="8"/>
        <v>47</v>
      </c>
      <c r="L69" s="4"/>
      <c r="M69" s="4">
        <v>0.4</v>
      </c>
    </row>
    <row r="70" spans="1:13" ht="14.25" customHeight="1">
      <c r="A70" s="4">
        <v>36</v>
      </c>
      <c r="B70" s="3" t="s">
        <v>153</v>
      </c>
      <c r="C70" s="6" t="s">
        <v>119</v>
      </c>
      <c r="D70" s="4" t="s">
        <v>120</v>
      </c>
      <c r="E70" s="4">
        <v>0.9</v>
      </c>
      <c r="F70" s="4">
        <v>210</v>
      </c>
      <c r="G70" s="4">
        <f t="shared" si="5"/>
        <v>124</v>
      </c>
      <c r="H70" s="4">
        <f t="shared" si="6"/>
        <v>209</v>
      </c>
      <c r="I70" s="4">
        <f>58+I71</f>
        <v>123</v>
      </c>
      <c r="J70" s="4">
        <f t="shared" si="7"/>
        <v>1</v>
      </c>
      <c r="K70" s="4">
        <f t="shared" si="8"/>
        <v>1</v>
      </c>
      <c r="L70" s="4"/>
      <c r="M70" s="4">
        <v>0.4</v>
      </c>
    </row>
    <row r="71" spans="1:13" ht="15">
      <c r="A71" s="4">
        <v>37</v>
      </c>
      <c r="B71" s="3" t="s">
        <v>148</v>
      </c>
      <c r="C71" s="6" t="s">
        <v>119</v>
      </c>
      <c r="D71" s="4" t="s">
        <v>152</v>
      </c>
      <c r="E71" s="4">
        <v>0.3</v>
      </c>
      <c r="F71" s="4">
        <v>110</v>
      </c>
      <c r="G71" s="4">
        <f t="shared" si="5"/>
        <v>65</v>
      </c>
      <c r="H71" s="4">
        <f t="shared" si="6"/>
        <v>110</v>
      </c>
      <c r="I71" s="4">
        <v>65</v>
      </c>
      <c r="J71" s="4">
        <f t="shared" si="7"/>
        <v>0</v>
      </c>
      <c r="K71" s="4">
        <f t="shared" si="8"/>
        <v>0</v>
      </c>
      <c r="L71" s="4"/>
      <c r="M71" s="4">
        <v>0.4</v>
      </c>
    </row>
    <row r="72" ht="15">
      <c r="L72" s="18"/>
    </row>
    <row r="73" ht="15">
      <c r="L73" s="18"/>
    </row>
    <row r="74" ht="15">
      <c r="L74" s="18"/>
    </row>
    <row r="76" ht="15">
      <c r="B76" s="7"/>
    </row>
  </sheetData>
  <sheetProtection/>
  <mergeCells count="110">
    <mergeCell ref="F21:G21"/>
    <mergeCell ref="H21:I21"/>
    <mergeCell ref="J21:K21"/>
    <mergeCell ref="J60:J61"/>
    <mergeCell ref="K60:K61"/>
    <mergeCell ref="K62:K63"/>
    <mergeCell ref="J62:J63"/>
    <mergeCell ref="I60:I61"/>
    <mergeCell ref="H60:H61"/>
    <mergeCell ref="A32:M32"/>
    <mergeCell ref="M62:M63"/>
    <mergeCell ref="F60:F61"/>
    <mergeCell ref="G60:G61"/>
    <mergeCell ref="C33:E33"/>
    <mergeCell ref="M60:M61"/>
    <mergeCell ref="F27:G27"/>
    <mergeCell ref="F62:F63"/>
    <mergeCell ref="G62:G63"/>
    <mergeCell ref="H62:H63"/>
    <mergeCell ref="I62:I63"/>
    <mergeCell ref="M33:M34"/>
    <mergeCell ref="F29:G29"/>
    <mergeCell ref="H29:I29"/>
    <mergeCell ref="J29:K29"/>
    <mergeCell ref="F30:G30"/>
    <mergeCell ref="H30:I30"/>
    <mergeCell ref="J30:K30"/>
    <mergeCell ref="F33:G33"/>
    <mergeCell ref="H33:I33"/>
    <mergeCell ref="J33:K33"/>
    <mergeCell ref="A33:A34"/>
    <mergeCell ref="B33:B34"/>
    <mergeCell ref="H27:I27"/>
    <mergeCell ref="J27:K27"/>
    <mergeCell ref="F28:G28"/>
    <mergeCell ref="H28:I28"/>
    <mergeCell ref="J28:K28"/>
    <mergeCell ref="L33:L34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19:G19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F15:G15"/>
    <mergeCell ref="H15:I15"/>
    <mergeCell ref="J15:K15"/>
    <mergeCell ref="F16:G16"/>
    <mergeCell ref="H16:I16"/>
    <mergeCell ref="J16:K16"/>
    <mergeCell ref="F13:G13"/>
    <mergeCell ref="H13:I13"/>
    <mergeCell ref="J13:K13"/>
    <mergeCell ref="F14:G14"/>
    <mergeCell ref="H14:I14"/>
    <mergeCell ref="J14:K14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F7:G7"/>
    <mergeCell ref="H7:I7"/>
    <mergeCell ref="J7:K7"/>
    <mergeCell ref="F8:G8"/>
    <mergeCell ref="H8:I8"/>
    <mergeCell ref="J8:K8"/>
    <mergeCell ref="H3:I4"/>
    <mergeCell ref="J3:K4"/>
    <mergeCell ref="L3:L4"/>
    <mergeCell ref="M3:M4"/>
    <mergeCell ref="A5:M5"/>
    <mergeCell ref="F6:G6"/>
    <mergeCell ref="H6:I6"/>
    <mergeCell ref="J6:K6"/>
    <mergeCell ref="F22:G22"/>
    <mergeCell ref="H22:I22"/>
    <mergeCell ref="J22:K22"/>
    <mergeCell ref="A1:M1"/>
    <mergeCell ref="A2:M2"/>
    <mergeCell ref="A3:A4"/>
    <mergeCell ref="B3:B4"/>
    <mergeCell ref="C3:C4"/>
    <mergeCell ref="D3:E3"/>
    <mergeCell ref="F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85" zoomScaleNormal="85" zoomScalePageLayoutView="0" workbookViewId="0" topLeftCell="A31">
      <selection activeCell="E70" sqref="E70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26.2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7126+F17+F18</f>
        <v>7596</v>
      </c>
      <c r="G6" s="34"/>
      <c r="H6" s="34">
        <f>E6-F6</f>
        <v>8404</v>
      </c>
      <c r="I6" s="34"/>
      <c r="J6" s="34" t="s">
        <v>30</v>
      </c>
      <c r="K6" s="34"/>
      <c r="L6" s="10" t="s">
        <v>129</v>
      </c>
      <c r="M6" s="4">
        <v>6</v>
      </c>
    </row>
    <row r="7" spans="1:13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</row>
    <row r="8" spans="1:13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821</v>
      </c>
      <c r="G8" s="34"/>
      <c r="H8" s="35">
        <f t="shared" si="0"/>
        <v>249</v>
      </c>
      <c r="I8" s="35"/>
      <c r="J8" s="34" t="s">
        <v>30</v>
      </c>
      <c r="K8" s="34"/>
      <c r="L8" s="10" t="s">
        <v>139</v>
      </c>
      <c r="M8" s="4">
        <v>0.4</v>
      </c>
    </row>
    <row r="9" spans="1:13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375</v>
      </c>
      <c r="G9" s="34"/>
      <c r="H9" s="34">
        <f t="shared" si="0"/>
        <v>50</v>
      </c>
      <c r="I9" s="34"/>
      <c r="J9" s="34" t="s">
        <v>30</v>
      </c>
      <c r="K9" s="34"/>
      <c r="L9" s="4"/>
      <c r="M9" s="4">
        <v>0.4</v>
      </c>
    </row>
    <row r="10" spans="1:13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F11+F12+F19+L10+F23+F24+F25+F26</f>
        <v>8483.223999999998</v>
      </c>
      <c r="G10" s="34"/>
      <c r="H10" s="35">
        <f t="shared" si="0"/>
        <v>-2613.2239999999983</v>
      </c>
      <c r="I10" s="35"/>
      <c r="J10" s="35" t="s">
        <v>31</v>
      </c>
      <c r="K10" s="35"/>
      <c r="L10" s="10">
        <v>1175.344</v>
      </c>
      <c r="M10" s="4" t="s">
        <v>111</v>
      </c>
    </row>
    <row r="11" spans="1:13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</f>
        <v>876.6</v>
      </c>
      <c r="G11" s="34"/>
      <c r="H11" s="34">
        <f t="shared" si="0"/>
        <v>193.39999999999998</v>
      </c>
      <c r="I11" s="34"/>
      <c r="J11" s="35" t="s">
        <v>31</v>
      </c>
      <c r="K11" s="35"/>
      <c r="L11" s="4"/>
      <c r="M11" s="4">
        <v>0.4</v>
      </c>
    </row>
    <row r="12" spans="1:13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</row>
    <row r="13" spans="1:13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</row>
    <row r="14" spans="1:13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</row>
    <row r="15" spans="1:13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</row>
    <row r="16" spans="1:13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</row>
    <row r="17" spans="1:13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</row>
    <row r="18" spans="1:13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</row>
    <row r="19" spans="1:13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</row>
    <row r="20" spans="1:13" ht="15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340</v>
      </c>
      <c r="G20" s="37"/>
      <c r="H20" s="38">
        <f>E20-F20</f>
        <v>0</v>
      </c>
      <c r="I20" s="38"/>
      <c r="J20" s="35" t="s">
        <v>31</v>
      </c>
      <c r="K20" s="35"/>
      <c r="L20" s="4"/>
      <c r="M20" s="4">
        <v>0.4</v>
      </c>
    </row>
    <row r="21" spans="1:13" ht="39">
      <c r="A21" s="4">
        <v>16</v>
      </c>
      <c r="B21" s="17" t="s">
        <v>133</v>
      </c>
      <c r="C21" s="3" t="s">
        <v>22</v>
      </c>
      <c r="D21" s="4" t="s">
        <v>33</v>
      </c>
      <c r="E21" s="4">
        <v>1070</v>
      </c>
      <c r="F21" s="42">
        <v>889</v>
      </c>
      <c r="G21" s="43"/>
      <c r="H21" s="38">
        <f aca="true" t="shared" si="1" ref="H21:H28">E21-F21</f>
        <v>181</v>
      </c>
      <c r="I21" s="38"/>
      <c r="J21" s="35" t="s">
        <v>31</v>
      </c>
      <c r="K21" s="35"/>
      <c r="L21" s="4" t="s">
        <v>138</v>
      </c>
      <c r="M21" s="4" t="s">
        <v>112</v>
      </c>
    </row>
    <row r="22" spans="1:13" ht="15">
      <c r="A22" s="4">
        <v>17</v>
      </c>
      <c r="B22" s="13" t="s">
        <v>155</v>
      </c>
      <c r="C22" s="3" t="s">
        <v>22</v>
      </c>
      <c r="D22" s="4" t="s">
        <v>33</v>
      </c>
      <c r="E22" s="4">
        <v>1070</v>
      </c>
      <c r="F22" s="42">
        <v>500</v>
      </c>
      <c r="G22" s="43"/>
      <c r="H22" s="44">
        <f>E22-F22</f>
        <v>570</v>
      </c>
      <c r="I22" s="45"/>
      <c r="J22" s="35" t="s">
        <v>31</v>
      </c>
      <c r="K22" s="35"/>
      <c r="L22" s="4" t="s">
        <v>85</v>
      </c>
      <c r="M22" s="4">
        <v>0.4</v>
      </c>
    </row>
    <row r="23" spans="1:13" ht="15">
      <c r="A23" s="4">
        <v>18</v>
      </c>
      <c r="B23" s="3" t="s">
        <v>145</v>
      </c>
      <c r="C23" s="3" t="s">
        <v>22</v>
      </c>
      <c r="D23" s="4" t="s">
        <v>131</v>
      </c>
      <c r="E23" s="4">
        <v>1700</v>
      </c>
      <c r="F23" s="42">
        <v>1197.5</v>
      </c>
      <c r="G23" s="43"/>
      <c r="H23" s="38">
        <f>E23-F23</f>
        <v>502.5</v>
      </c>
      <c r="I23" s="38"/>
      <c r="J23" s="36" t="s">
        <v>30</v>
      </c>
      <c r="K23" s="37"/>
      <c r="L23" s="4" t="s">
        <v>85</v>
      </c>
      <c r="M23" s="4">
        <v>0.4</v>
      </c>
    </row>
    <row r="24" spans="1:13" ht="15">
      <c r="A24" s="4">
        <v>19</v>
      </c>
      <c r="B24" s="13" t="s">
        <v>130</v>
      </c>
      <c r="C24" s="3" t="s">
        <v>22</v>
      </c>
      <c r="D24" s="4" t="s">
        <v>33</v>
      </c>
      <c r="E24" s="4">
        <v>1070</v>
      </c>
      <c r="F24" s="42">
        <v>793.4</v>
      </c>
      <c r="G24" s="43"/>
      <c r="H24" s="38">
        <f t="shared" si="1"/>
        <v>276.6</v>
      </c>
      <c r="I24" s="38"/>
      <c r="J24" s="35" t="s">
        <v>31</v>
      </c>
      <c r="K24" s="35"/>
      <c r="L24" s="4" t="s">
        <v>85</v>
      </c>
      <c r="M24" s="4">
        <v>0.4</v>
      </c>
    </row>
    <row r="25" spans="1:13" ht="15">
      <c r="A25" s="4">
        <v>20</v>
      </c>
      <c r="B25" s="13" t="s">
        <v>134</v>
      </c>
      <c r="C25" s="3" t="s">
        <v>22</v>
      </c>
      <c r="D25" s="4" t="s">
        <v>131</v>
      </c>
      <c r="E25" s="4">
        <v>1700</v>
      </c>
      <c r="F25" s="42">
        <v>1087.83</v>
      </c>
      <c r="G25" s="43"/>
      <c r="H25" s="38">
        <f>E25-F25</f>
        <v>612.1700000000001</v>
      </c>
      <c r="I25" s="38"/>
      <c r="J25" s="35" t="s">
        <v>31</v>
      </c>
      <c r="K25" s="35"/>
      <c r="L25" s="4" t="s">
        <v>85</v>
      </c>
      <c r="M25" s="4">
        <v>0.4</v>
      </c>
    </row>
    <row r="26" spans="1:13" ht="15">
      <c r="A26" s="4">
        <v>21</v>
      </c>
      <c r="B26" s="13" t="s">
        <v>135</v>
      </c>
      <c r="C26" s="3" t="s">
        <v>22</v>
      </c>
      <c r="D26" s="4" t="s">
        <v>33</v>
      </c>
      <c r="E26" s="4">
        <v>1070</v>
      </c>
      <c r="F26" s="42">
        <v>1013.97</v>
      </c>
      <c r="G26" s="43"/>
      <c r="H26" s="38">
        <f t="shared" si="1"/>
        <v>56.02999999999997</v>
      </c>
      <c r="I26" s="38"/>
      <c r="J26" s="35" t="s">
        <v>31</v>
      </c>
      <c r="K26" s="35"/>
      <c r="L26" s="4" t="s">
        <v>85</v>
      </c>
      <c r="M26" s="4">
        <v>0.4</v>
      </c>
    </row>
    <row r="27" spans="1:13" ht="15">
      <c r="A27" s="4">
        <v>22</v>
      </c>
      <c r="B27" s="13" t="s">
        <v>136</v>
      </c>
      <c r="C27" s="3" t="s">
        <v>21</v>
      </c>
      <c r="D27" s="4" t="s">
        <v>80</v>
      </c>
      <c r="E27" s="4">
        <v>375</v>
      </c>
      <c r="F27" s="42">
        <v>215</v>
      </c>
      <c r="G27" s="43"/>
      <c r="H27" s="40">
        <f t="shared" si="1"/>
        <v>160</v>
      </c>
      <c r="I27" s="40"/>
      <c r="J27" s="35" t="s">
        <v>31</v>
      </c>
      <c r="K27" s="35"/>
      <c r="L27" s="4"/>
      <c r="M27" s="4">
        <v>0.4</v>
      </c>
    </row>
    <row r="28" spans="1:13" ht="15">
      <c r="A28" s="4">
        <v>23</v>
      </c>
      <c r="B28" s="13" t="s">
        <v>137</v>
      </c>
      <c r="C28" s="3" t="s">
        <v>21</v>
      </c>
      <c r="D28" s="4" t="s">
        <v>132</v>
      </c>
      <c r="E28" s="4">
        <v>210</v>
      </c>
      <c r="F28" s="42">
        <f>70+15+15+15+15</f>
        <v>130</v>
      </c>
      <c r="G28" s="43"/>
      <c r="H28" s="40">
        <f t="shared" si="1"/>
        <v>80</v>
      </c>
      <c r="I28" s="40"/>
      <c r="J28" s="36" t="s">
        <v>30</v>
      </c>
      <c r="K28" s="37"/>
      <c r="L28" s="4"/>
      <c r="M28" s="4">
        <v>0.4</v>
      </c>
    </row>
    <row r="29" ht="15">
      <c r="M29" s="1"/>
    </row>
    <row r="30" spans="1:13" ht="17.25" customHeight="1">
      <c r="A30" s="31" t="s">
        <v>15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ht="24.75" customHeight="1">
      <c r="A31" s="28" t="s">
        <v>0</v>
      </c>
      <c r="B31" s="28" t="s">
        <v>1</v>
      </c>
      <c r="C31" s="28" t="s">
        <v>18</v>
      </c>
      <c r="D31" s="28"/>
      <c r="E31" s="28"/>
      <c r="F31" s="28" t="s">
        <v>74</v>
      </c>
      <c r="G31" s="28"/>
      <c r="H31" s="28" t="s">
        <v>75</v>
      </c>
      <c r="I31" s="28"/>
      <c r="J31" s="28" t="s">
        <v>76</v>
      </c>
      <c r="K31" s="28"/>
      <c r="L31" s="28" t="s">
        <v>77</v>
      </c>
      <c r="M31" s="29" t="s">
        <v>109</v>
      </c>
    </row>
    <row r="32" spans="1:13" ht="43.5" customHeight="1">
      <c r="A32" s="28"/>
      <c r="B32" s="28"/>
      <c r="C32" s="5" t="s">
        <v>23</v>
      </c>
      <c r="D32" s="5" t="s">
        <v>24</v>
      </c>
      <c r="E32" s="5" t="s">
        <v>28</v>
      </c>
      <c r="F32" s="5" t="s">
        <v>72</v>
      </c>
      <c r="G32" s="5" t="s">
        <v>73</v>
      </c>
      <c r="H32" s="5" t="s">
        <v>72</v>
      </c>
      <c r="I32" s="5" t="s">
        <v>73</v>
      </c>
      <c r="J32" s="5" t="s">
        <v>72</v>
      </c>
      <c r="K32" s="5" t="s">
        <v>73</v>
      </c>
      <c r="L32" s="28"/>
      <c r="M32" s="30"/>
    </row>
    <row r="33" spans="1:13" ht="15.75" customHeight="1">
      <c r="A33" s="4">
        <v>1</v>
      </c>
      <c r="B33" s="3" t="s">
        <v>12</v>
      </c>
      <c r="C33" s="6" t="s">
        <v>39</v>
      </c>
      <c r="D33" s="4" t="s">
        <v>40</v>
      </c>
      <c r="E33" s="4">
        <v>10.5</v>
      </c>
      <c r="F33" s="4">
        <v>450</v>
      </c>
      <c r="G33" s="4">
        <v>16000</v>
      </c>
      <c r="H33" s="4">
        <f aca="true" t="shared" si="2" ref="H33:H58">ROUND(I33/(1.732*M33*0.85),0)</f>
        <v>47</v>
      </c>
      <c r="I33" s="4">
        <f>F6</f>
        <v>7596</v>
      </c>
      <c r="J33" s="4">
        <f>F33-H33</f>
        <v>403</v>
      </c>
      <c r="K33" s="4">
        <f>G33-I33</f>
        <v>8404</v>
      </c>
      <c r="L33" s="2"/>
      <c r="M33" s="4">
        <v>110</v>
      </c>
    </row>
    <row r="34" spans="1:13" ht="15.75" customHeight="1">
      <c r="A34" s="4">
        <v>2</v>
      </c>
      <c r="B34" s="3" t="s">
        <v>13</v>
      </c>
      <c r="C34" s="6" t="s">
        <v>39</v>
      </c>
      <c r="D34" s="4" t="s">
        <v>40</v>
      </c>
      <c r="E34" s="4">
        <v>10.5</v>
      </c>
      <c r="F34" s="4">
        <v>450</v>
      </c>
      <c r="G34" s="4">
        <v>16000</v>
      </c>
      <c r="H34" s="4">
        <f t="shared" si="2"/>
        <v>47</v>
      </c>
      <c r="I34" s="4">
        <f>F6</f>
        <v>7596</v>
      </c>
      <c r="J34" s="4">
        <f aca="true" t="shared" si="3" ref="J34:K62">F34-H34</f>
        <v>403</v>
      </c>
      <c r="K34" s="4">
        <f t="shared" si="3"/>
        <v>8404</v>
      </c>
      <c r="L34" s="2"/>
      <c r="M34" s="4">
        <v>110</v>
      </c>
    </row>
    <row r="35" spans="1:13" ht="15.75" customHeight="1">
      <c r="A35" s="4">
        <v>3</v>
      </c>
      <c r="B35" s="3" t="s">
        <v>47</v>
      </c>
      <c r="C35" s="6" t="s">
        <v>41</v>
      </c>
      <c r="D35" s="4" t="s">
        <v>42</v>
      </c>
      <c r="E35" s="4">
        <v>0.12</v>
      </c>
      <c r="F35" s="4">
        <v>240</v>
      </c>
      <c r="G35" s="4">
        <f aca="true" t="shared" si="4" ref="G35:G58">ROUND(1.732*M35*F35*0.85,0)</f>
        <v>3533</v>
      </c>
      <c r="H35" s="4">
        <f t="shared" si="2"/>
        <v>61</v>
      </c>
      <c r="I35" s="4">
        <f>F7</f>
        <v>892</v>
      </c>
      <c r="J35" s="4">
        <f t="shared" si="3"/>
        <v>179</v>
      </c>
      <c r="K35" s="4">
        <f t="shared" si="3"/>
        <v>2641</v>
      </c>
      <c r="L35" s="2"/>
      <c r="M35" s="4">
        <v>10</v>
      </c>
    </row>
    <row r="36" spans="1:13" ht="15.75" customHeight="1">
      <c r="A36" s="4">
        <v>4</v>
      </c>
      <c r="B36" s="3" t="s">
        <v>48</v>
      </c>
      <c r="C36" s="6" t="s">
        <v>41</v>
      </c>
      <c r="D36" s="4" t="s">
        <v>42</v>
      </c>
      <c r="E36" s="4">
        <v>0.12</v>
      </c>
      <c r="F36" s="4">
        <v>240</v>
      </c>
      <c r="G36" s="4">
        <f t="shared" si="4"/>
        <v>3533</v>
      </c>
      <c r="H36" s="4">
        <f t="shared" si="2"/>
        <v>61</v>
      </c>
      <c r="I36" s="4">
        <f>F7</f>
        <v>892</v>
      </c>
      <c r="J36" s="4">
        <f t="shared" si="3"/>
        <v>179</v>
      </c>
      <c r="K36" s="4">
        <f t="shared" si="3"/>
        <v>2641</v>
      </c>
      <c r="L36" s="2"/>
      <c r="M36" s="4">
        <v>10</v>
      </c>
    </row>
    <row r="37" spans="1:13" ht="15.75" customHeight="1">
      <c r="A37" s="4">
        <v>5</v>
      </c>
      <c r="B37" s="3" t="s">
        <v>49</v>
      </c>
      <c r="C37" s="6" t="s">
        <v>43</v>
      </c>
      <c r="D37" s="4" t="s">
        <v>44</v>
      </c>
      <c r="E37" s="4">
        <v>1.58</v>
      </c>
      <c r="F37" s="4">
        <v>340</v>
      </c>
      <c r="G37" s="4">
        <f t="shared" si="4"/>
        <v>3003</v>
      </c>
      <c r="H37" s="4">
        <f t="shared" si="2"/>
        <v>260</v>
      </c>
      <c r="I37" s="4">
        <f>F8+F21+585.1</f>
        <v>2295.1</v>
      </c>
      <c r="J37" s="4">
        <f t="shared" si="3"/>
        <v>80</v>
      </c>
      <c r="K37" s="4">
        <f t="shared" si="3"/>
        <v>707.9000000000001</v>
      </c>
      <c r="L37" s="10" t="s">
        <v>154</v>
      </c>
      <c r="M37" s="4">
        <v>6</v>
      </c>
    </row>
    <row r="38" spans="1:13" ht="15.75" customHeight="1">
      <c r="A38" s="4">
        <v>6</v>
      </c>
      <c r="B38" s="3" t="s">
        <v>50</v>
      </c>
      <c r="C38" s="6" t="s">
        <v>43</v>
      </c>
      <c r="D38" s="4" t="s">
        <v>44</v>
      </c>
      <c r="E38" s="4">
        <v>1.58</v>
      </c>
      <c r="F38" s="4">
        <v>340</v>
      </c>
      <c r="G38" s="4">
        <f t="shared" si="4"/>
        <v>3003</v>
      </c>
      <c r="H38" s="4">
        <f t="shared" si="2"/>
        <v>330</v>
      </c>
      <c r="I38" s="4">
        <f>F8+F21+585.1+623</f>
        <v>2918.1</v>
      </c>
      <c r="J38" s="4">
        <f t="shared" si="3"/>
        <v>10</v>
      </c>
      <c r="K38" s="4">
        <f>G38-I38</f>
        <v>84.90000000000009</v>
      </c>
      <c r="L38" s="2"/>
      <c r="M38" s="4">
        <v>6</v>
      </c>
    </row>
    <row r="39" spans="1:13" ht="15.75" customHeight="1">
      <c r="A39" s="4">
        <v>7</v>
      </c>
      <c r="B39" s="3" t="s">
        <v>51</v>
      </c>
      <c r="C39" s="6" t="s">
        <v>45</v>
      </c>
      <c r="D39" s="4" t="s">
        <v>38</v>
      </c>
      <c r="E39" s="4">
        <v>0.505</v>
      </c>
      <c r="F39" s="4">
        <v>190</v>
      </c>
      <c r="G39" s="4">
        <f t="shared" si="4"/>
        <v>1678</v>
      </c>
      <c r="H39" s="4">
        <f t="shared" si="2"/>
        <v>42</v>
      </c>
      <c r="I39" s="4">
        <f>F9</f>
        <v>375</v>
      </c>
      <c r="J39" s="4">
        <f t="shared" si="3"/>
        <v>148</v>
      </c>
      <c r="K39" s="4">
        <f t="shared" si="3"/>
        <v>1303</v>
      </c>
      <c r="L39" s="2"/>
      <c r="M39" s="4">
        <v>6</v>
      </c>
    </row>
    <row r="40" spans="1:13" ht="15.75" customHeight="1">
      <c r="A40" s="4">
        <v>8</v>
      </c>
      <c r="B40" s="3" t="s">
        <v>52</v>
      </c>
      <c r="C40" s="6" t="s">
        <v>45</v>
      </c>
      <c r="D40" s="4" t="s">
        <v>38</v>
      </c>
      <c r="E40" s="4">
        <v>0.505</v>
      </c>
      <c r="F40" s="4">
        <v>190</v>
      </c>
      <c r="G40" s="4">
        <f t="shared" si="4"/>
        <v>1678</v>
      </c>
      <c r="H40" s="4">
        <f t="shared" si="2"/>
        <v>42</v>
      </c>
      <c r="I40" s="4">
        <f>F9</f>
        <v>375</v>
      </c>
      <c r="J40" s="4">
        <f t="shared" si="3"/>
        <v>148</v>
      </c>
      <c r="K40" s="4">
        <f t="shared" si="3"/>
        <v>1303</v>
      </c>
      <c r="L40" s="2"/>
      <c r="M40" s="4">
        <v>6</v>
      </c>
    </row>
    <row r="41" spans="1:13" ht="15.75" customHeight="1">
      <c r="A41" s="4">
        <v>9</v>
      </c>
      <c r="B41" s="3" t="s">
        <v>17</v>
      </c>
      <c r="C41" s="6" t="s">
        <v>45</v>
      </c>
      <c r="D41" s="4" t="s">
        <v>44</v>
      </c>
      <c r="E41" s="4">
        <v>2.58</v>
      </c>
      <c r="F41" s="4">
        <v>310</v>
      </c>
      <c r="G41" s="4">
        <f>ROUND(1.732*M41*F41*0.85,0)</f>
        <v>4564</v>
      </c>
      <c r="H41" s="4">
        <f t="shared" si="2"/>
        <v>576</v>
      </c>
      <c r="I41" s="4">
        <f>F10</f>
        <v>8483.223999999998</v>
      </c>
      <c r="J41" s="12">
        <f t="shared" si="3"/>
        <v>-266</v>
      </c>
      <c r="K41" s="12">
        <f t="shared" si="3"/>
        <v>-3919.2239999999983</v>
      </c>
      <c r="L41" s="2"/>
      <c r="M41" s="4">
        <v>10</v>
      </c>
    </row>
    <row r="42" spans="1:13" ht="15.75" customHeight="1">
      <c r="A42" s="4">
        <v>10</v>
      </c>
      <c r="B42" s="3" t="s">
        <v>16</v>
      </c>
      <c r="C42" s="6" t="s">
        <v>45</v>
      </c>
      <c r="D42" s="4" t="s">
        <v>44</v>
      </c>
      <c r="E42" s="4">
        <v>2.58</v>
      </c>
      <c r="F42" s="4">
        <v>310</v>
      </c>
      <c r="G42" s="4">
        <f t="shared" si="4"/>
        <v>4564</v>
      </c>
      <c r="H42" s="4">
        <f t="shared" si="2"/>
        <v>576</v>
      </c>
      <c r="I42" s="4">
        <f>F10</f>
        <v>8483.223999999998</v>
      </c>
      <c r="J42" s="12">
        <f t="shared" si="3"/>
        <v>-266</v>
      </c>
      <c r="K42" s="12">
        <f t="shared" si="3"/>
        <v>-3919.2239999999983</v>
      </c>
      <c r="L42" s="2"/>
      <c r="M42" s="4">
        <v>10</v>
      </c>
    </row>
    <row r="43" spans="1:13" ht="15.75" customHeight="1">
      <c r="A43" s="4">
        <v>11</v>
      </c>
      <c r="B43" s="3" t="s">
        <v>149</v>
      </c>
      <c r="C43" s="6" t="s">
        <v>81</v>
      </c>
      <c r="D43" s="4" t="s">
        <v>38</v>
      </c>
      <c r="E43" s="11">
        <v>2.1</v>
      </c>
      <c r="F43" s="4">
        <v>310</v>
      </c>
      <c r="G43" s="4">
        <f t="shared" si="4"/>
        <v>4564</v>
      </c>
      <c r="H43" s="4">
        <f t="shared" si="2"/>
        <v>100</v>
      </c>
      <c r="I43" s="4">
        <f>F20+489.4+320+F28+200</f>
        <v>1479.4</v>
      </c>
      <c r="J43" s="4">
        <f>F43-H43</f>
        <v>210</v>
      </c>
      <c r="K43" s="4">
        <f>G43-I43</f>
        <v>3084.6</v>
      </c>
      <c r="L43" s="4" t="s">
        <v>142</v>
      </c>
      <c r="M43" s="4">
        <v>10</v>
      </c>
    </row>
    <row r="44" spans="1:13" ht="15.75" customHeight="1">
      <c r="A44" s="4">
        <v>12</v>
      </c>
      <c r="B44" s="3" t="s">
        <v>53</v>
      </c>
      <c r="C44" s="6" t="s">
        <v>41</v>
      </c>
      <c r="D44" s="4" t="s">
        <v>46</v>
      </c>
      <c r="E44" s="4">
        <v>0.3</v>
      </c>
      <c r="F44" s="4">
        <v>155</v>
      </c>
      <c r="G44" s="4">
        <f t="shared" si="4"/>
        <v>1369</v>
      </c>
      <c r="H44" s="4">
        <f t="shared" si="2"/>
        <v>5</v>
      </c>
      <c r="I44" s="4">
        <f>F14</f>
        <v>40</v>
      </c>
      <c r="J44" s="4">
        <f t="shared" si="3"/>
        <v>150</v>
      </c>
      <c r="K44" s="4">
        <f t="shared" si="3"/>
        <v>1329</v>
      </c>
      <c r="L44" s="4" t="s">
        <v>78</v>
      </c>
      <c r="M44" s="4">
        <v>6</v>
      </c>
    </row>
    <row r="45" spans="1:13" ht="15.75" customHeight="1">
      <c r="A45" s="4">
        <v>13</v>
      </c>
      <c r="B45" s="3" t="s">
        <v>65</v>
      </c>
      <c r="C45" s="6" t="s">
        <v>66</v>
      </c>
      <c r="D45" s="4" t="s">
        <v>42</v>
      </c>
      <c r="E45" s="4">
        <v>0.04</v>
      </c>
      <c r="F45" s="4">
        <v>260</v>
      </c>
      <c r="G45" s="4">
        <f t="shared" si="4"/>
        <v>2297</v>
      </c>
      <c r="H45" s="4">
        <f t="shared" si="2"/>
        <v>11</v>
      </c>
      <c r="I45" s="4">
        <f>F17</f>
        <v>95</v>
      </c>
      <c r="J45" s="4">
        <f t="shared" si="3"/>
        <v>249</v>
      </c>
      <c r="K45" s="4">
        <f t="shared" si="3"/>
        <v>2202</v>
      </c>
      <c r="L45" s="2"/>
      <c r="M45" s="4">
        <v>6</v>
      </c>
    </row>
    <row r="46" spans="1:13" ht="15.75" customHeight="1">
      <c r="A46" s="4">
        <v>14</v>
      </c>
      <c r="B46" s="3" t="s">
        <v>58</v>
      </c>
      <c r="C46" s="6" t="s">
        <v>43</v>
      </c>
      <c r="D46" s="4" t="s">
        <v>44</v>
      </c>
      <c r="E46" s="4">
        <v>0.01</v>
      </c>
      <c r="F46" s="4">
        <v>310</v>
      </c>
      <c r="G46" s="4">
        <f t="shared" si="4"/>
        <v>4564</v>
      </c>
      <c r="H46" s="4">
        <f>ROUND(I46/(1.732*M46*0.85),0)</f>
        <v>76</v>
      </c>
      <c r="I46" s="4">
        <f>F11+F13</f>
        <v>1114.6</v>
      </c>
      <c r="J46" s="4">
        <f t="shared" si="3"/>
        <v>234</v>
      </c>
      <c r="K46" s="4">
        <f t="shared" si="3"/>
        <v>3449.4</v>
      </c>
      <c r="L46" s="4" t="s">
        <v>78</v>
      </c>
      <c r="M46" s="4">
        <v>10</v>
      </c>
    </row>
    <row r="47" spans="1:13" ht="15.75" customHeight="1">
      <c r="A47" s="4">
        <v>15</v>
      </c>
      <c r="B47" s="3" t="s">
        <v>59</v>
      </c>
      <c r="C47" s="6" t="s">
        <v>43</v>
      </c>
      <c r="D47" s="4" t="s">
        <v>44</v>
      </c>
      <c r="E47" s="4">
        <v>0.01</v>
      </c>
      <c r="F47" s="4">
        <v>310</v>
      </c>
      <c r="G47" s="4">
        <f t="shared" si="4"/>
        <v>4564</v>
      </c>
      <c r="H47" s="4">
        <f t="shared" si="2"/>
        <v>76</v>
      </c>
      <c r="I47" s="4">
        <f>F11+F13</f>
        <v>1114.6</v>
      </c>
      <c r="J47" s="4">
        <f t="shared" si="3"/>
        <v>234</v>
      </c>
      <c r="K47" s="4">
        <f t="shared" si="3"/>
        <v>3449.4</v>
      </c>
      <c r="L47" s="4" t="s">
        <v>78</v>
      </c>
      <c r="M47" s="4">
        <v>10</v>
      </c>
    </row>
    <row r="48" spans="1:13" ht="15.75" customHeight="1">
      <c r="A48" s="4">
        <v>16</v>
      </c>
      <c r="B48" s="3" t="s">
        <v>88</v>
      </c>
      <c r="C48" s="6" t="s">
        <v>43</v>
      </c>
      <c r="D48" s="4" t="s">
        <v>44</v>
      </c>
      <c r="E48" s="4">
        <v>0.12</v>
      </c>
      <c r="F48" s="4">
        <v>310</v>
      </c>
      <c r="G48" s="4">
        <f t="shared" si="4"/>
        <v>4564</v>
      </c>
      <c r="H48" s="4">
        <f t="shared" si="2"/>
        <v>222</v>
      </c>
      <c r="I48" s="4">
        <f>F12+F25+F26</f>
        <v>3270.38</v>
      </c>
      <c r="J48" s="4">
        <f t="shared" si="3"/>
        <v>88</v>
      </c>
      <c r="K48" s="4">
        <f t="shared" si="3"/>
        <v>1293.62</v>
      </c>
      <c r="L48" s="4"/>
      <c r="M48" s="4">
        <v>10</v>
      </c>
    </row>
    <row r="49" spans="1:13" ht="15.75" customHeight="1">
      <c r="A49" s="4">
        <v>17</v>
      </c>
      <c r="B49" s="3" t="s">
        <v>89</v>
      </c>
      <c r="C49" s="6" t="s">
        <v>43</v>
      </c>
      <c r="D49" s="4" t="s">
        <v>44</v>
      </c>
      <c r="E49" s="4">
        <v>0.12</v>
      </c>
      <c r="F49" s="4">
        <v>310</v>
      </c>
      <c r="G49" s="4">
        <f t="shared" si="4"/>
        <v>4564</v>
      </c>
      <c r="H49" s="4">
        <f t="shared" si="2"/>
        <v>222</v>
      </c>
      <c r="I49" s="4">
        <f>F12+F25+F26</f>
        <v>3270.38</v>
      </c>
      <c r="J49" s="4">
        <f t="shared" si="3"/>
        <v>88</v>
      </c>
      <c r="K49" s="4">
        <f t="shared" si="3"/>
        <v>1293.62</v>
      </c>
      <c r="L49" s="4"/>
      <c r="M49" s="4">
        <v>10</v>
      </c>
    </row>
    <row r="50" spans="1:13" ht="15.75" customHeight="1">
      <c r="A50" s="4">
        <v>18</v>
      </c>
      <c r="B50" s="3" t="s">
        <v>100</v>
      </c>
      <c r="C50" s="6" t="s">
        <v>43</v>
      </c>
      <c r="D50" s="4" t="s">
        <v>38</v>
      </c>
      <c r="E50" s="4">
        <v>0.495</v>
      </c>
      <c r="F50" s="4">
        <v>190</v>
      </c>
      <c r="G50" s="4">
        <f t="shared" si="4"/>
        <v>2797</v>
      </c>
      <c r="H50" s="4">
        <f t="shared" si="2"/>
        <v>16</v>
      </c>
      <c r="I50" s="4">
        <f>F13</f>
        <v>238</v>
      </c>
      <c r="J50" s="4">
        <f t="shared" si="3"/>
        <v>174</v>
      </c>
      <c r="K50" s="4">
        <f t="shared" si="3"/>
        <v>2559</v>
      </c>
      <c r="L50" s="4"/>
      <c r="M50" s="4">
        <v>10</v>
      </c>
    </row>
    <row r="51" spans="1:13" ht="15.75" customHeight="1">
      <c r="A51" s="4">
        <v>19</v>
      </c>
      <c r="B51" s="3" t="s">
        <v>101</v>
      </c>
      <c r="C51" s="6" t="s">
        <v>43</v>
      </c>
      <c r="D51" s="4" t="s">
        <v>38</v>
      </c>
      <c r="E51" s="4">
        <v>0.495</v>
      </c>
      <c r="F51" s="4">
        <v>190</v>
      </c>
      <c r="G51" s="4">
        <f t="shared" si="4"/>
        <v>2797</v>
      </c>
      <c r="H51" s="4">
        <f t="shared" si="2"/>
        <v>16</v>
      </c>
      <c r="I51" s="4">
        <f>F13</f>
        <v>238</v>
      </c>
      <c r="J51" s="4">
        <f t="shared" si="3"/>
        <v>174</v>
      </c>
      <c r="K51" s="4">
        <f t="shared" si="3"/>
        <v>2559</v>
      </c>
      <c r="L51" s="4"/>
      <c r="M51" s="4">
        <v>10</v>
      </c>
    </row>
    <row r="52" spans="1:13" ht="15.75" customHeight="1">
      <c r="A52" s="4">
        <v>20</v>
      </c>
      <c r="B52" s="3" t="s">
        <v>156</v>
      </c>
      <c r="C52" s="6" t="s">
        <v>43</v>
      </c>
      <c r="D52" s="4" t="s">
        <v>44</v>
      </c>
      <c r="E52" s="4">
        <v>0.2</v>
      </c>
      <c r="F52" s="4">
        <v>310</v>
      </c>
      <c r="G52" s="4">
        <f>ROUND(1.732*M52*F52*0.85,0)</f>
        <v>4564</v>
      </c>
      <c r="H52" s="4">
        <f>ROUND(I52/(1.732*M52*0.85),0)</f>
        <v>135</v>
      </c>
      <c r="I52" s="9">
        <f>F23+F24</f>
        <v>1990.9</v>
      </c>
      <c r="J52" s="4">
        <f t="shared" si="3"/>
        <v>175</v>
      </c>
      <c r="K52" s="4">
        <f t="shared" si="3"/>
        <v>2573.1</v>
      </c>
      <c r="L52" s="4"/>
      <c r="M52" s="4">
        <v>10</v>
      </c>
    </row>
    <row r="53" spans="1:13" ht="15.75" customHeight="1">
      <c r="A53" s="4">
        <v>21</v>
      </c>
      <c r="B53" s="3" t="s">
        <v>157</v>
      </c>
      <c r="C53" s="6" t="s">
        <v>43</v>
      </c>
      <c r="D53" s="4" t="s">
        <v>44</v>
      </c>
      <c r="E53" s="4">
        <v>0.2</v>
      </c>
      <c r="F53" s="4">
        <v>310</v>
      </c>
      <c r="G53" s="4">
        <f>ROUND(1.732*M53*F53*0.85,0)</f>
        <v>4564</v>
      </c>
      <c r="H53" s="4">
        <f>ROUND(I53/(1.732*M53*0.85),0)</f>
        <v>135</v>
      </c>
      <c r="I53" s="9">
        <f>F23+F24</f>
        <v>1990.9</v>
      </c>
      <c r="J53" s="4">
        <f t="shared" si="3"/>
        <v>175</v>
      </c>
      <c r="K53" s="4">
        <f t="shared" si="3"/>
        <v>2573.1</v>
      </c>
      <c r="L53" s="4"/>
      <c r="M53" s="4">
        <v>10</v>
      </c>
    </row>
    <row r="54" spans="1:13" ht="15.75" customHeight="1">
      <c r="A54" s="4">
        <v>22</v>
      </c>
      <c r="B54" s="3" t="s">
        <v>150</v>
      </c>
      <c r="C54" s="6" t="s">
        <v>66</v>
      </c>
      <c r="D54" s="4" t="s">
        <v>42</v>
      </c>
      <c r="E54" s="4">
        <v>0.273</v>
      </c>
      <c r="F54" s="9">
        <v>260</v>
      </c>
      <c r="G54" s="4">
        <f>ROUND(1.732*M54*F54*0.85,0)</f>
        <v>3828</v>
      </c>
      <c r="H54" s="4">
        <f>ROUND(I54/(1.732*M54*0.85),0)</f>
        <v>79</v>
      </c>
      <c r="I54" s="9">
        <f>F19</f>
        <v>1170</v>
      </c>
      <c r="J54" s="4">
        <f>F54-H54</f>
        <v>181</v>
      </c>
      <c r="K54" s="4">
        <f>G54-I54</f>
        <v>2658</v>
      </c>
      <c r="L54" s="4"/>
      <c r="M54" s="4">
        <v>10</v>
      </c>
    </row>
    <row r="55" spans="1:13" ht="15.75" customHeight="1">
      <c r="A55" s="4">
        <v>23</v>
      </c>
      <c r="B55" s="3" t="s">
        <v>151</v>
      </c>
      <c r="C55" s="6" t="s">
        <v>66</v>
      </c>
      <c r="D55" s="4" t="s">
        <v>42</v>
      </c>
      <c r="E55" s="4">
        <v>0.273</v>
      </c>
      <c r="F55" s="9">
        <v>260</v>
      </c>
      <c r="G55" s="4">
        <f>ROUND(1.732*M55*F55*0.85,0)</f>
        <v>3828</v>
      </c>
      <c r="H55" s="4">
        <f>ROUND(I55/(1.732*M55*0.85),0)</f>
        <v>79</v>
      </c>
      <c r="I55" s="9">
        <f>F19</f>
        <v>1170</v>
      </c>
      <c r="J55" s="4">
        <f>F55-H55</f>
        <v>181</v>
      </c>
      <c r="K55" s="4">
        <f>G55-I55</f>
        <v>2658</v>
      </c>
      <c r="L55" s="4"/>
      <c r="M55" s="4">
        <v>10</v>
      </c>
    </row>
    <row r="56" spans="1:13" ht="15.75" customHeight="1">
      <c r="A56" s="4">
        <v>24</v>
      </c>
      <c r="B56" s="3" t="s">
        <v>91</v>
      </c>
      <c r="C56" s="6" t="s">
        <v>43</v>
      </c>
      <c r="D56" s="4" t="s">
        <v>42</v>
      </c>
      <c r="E56" s="4">
        <v>0.5</v>
      </c>
      <c r="F56" s="9">
        <v>260</v>
      </c>
      <c r="G56" s="4">
        <f t="shared" si="4"/>
        <v>3828</v>
      </c>
      <c r="H56" s="4">
        <f t="shared" si="2"/>
        <v>44</v>
      </c>
      <c r="I56" s="9">
        <f>F16</f>
        <v>641</v>
      </c>
      <c r="J56" s="4">
        <f t="shared" si="3"/>
        <v>216</v>
      </c>
      <c r="K56" s="4">
        <f t="shared" si="3"/>
        <v>3187</v>
      </c>
      <c r="L56" s="4" t="s">
        <v>78</v>
      </c>
      <c r="M56" s="4">
        <v>10</v>
      </c>
    </row>
    <row r="57" spans="1:13" ht="15.75" customHeight="1">
      <c r="A57" s="4">
        <v>25</v>
      </c>
      <c r="B57" s="3" t="s">
        <v>92</v>
      </c>
      <c r="C57" s="6" t="s">
        <v>43</v>
      </c>
      <c r="D57" s="4" t="s">
        <v>42</v>
      </c>
      <c r="E57" s="4">
        <v>0.5</v>
      </c>
      <c r="F57" s="9">
        <v>260</v>
      </c>
      <c r="G57" s="4">
        <f t="shared" si="4"/>
        <v>3828</v>
      </c>
      <c r="H57" s="4">
        <f t="shared" si="2"/>
        <v>44</v>
      </c>
      <c r="I57" s="9">
        <f>F16</f>
        <v>641</v>
      </c>
      <c r="J57" s="4">
        <f t="shared" si="3"/>
        <v>216</v>
      </c>
      <c r="K57" s="4">
        <f t="shared" si="3"/>
        <v>3187</v>
      </c>
      <c r="L57" s="4" t="s">
        <v>78</v>
      </c>
      <c r="M57" s="4">
        <v>10</v>
      </c>
    </row>
    <row r="58" spans="1:13" ht="15.75" customHeight="1">
      <c r="A58" s="4">
        <v>26</v>
      </c>
      <c r="B58" s="3" t="s">
        <v>54</v>
      </c>
      <c r="C58" s="6" t="s">
        <v>67</v>
      </c>
      <c r="D58" s="4" t="s">
        <v>68</v>
      </c>
      <c r="E58" s="4">
        <v>0.22</v>
      </c>
      <c r="F58" s="29">
        <v>308.2</v>
      </c>
      <c r="G58" s="29">
        <f t="shared" si="4"/>
        <v>181</v>
      </c>
      <c r="H58" s="29">
        <f t="shared" si="2"/>
        <v>306</v>
      </c>
      <c r="I58" s="29">
        <v>180</v>
      </c>
      <c r="J58" s="29">
        <f t="shared" si="3"/>
        <v>2.1999999999999886</v>
      </c>
      <c r="K58" s="29">
        <f t="shared" si="3"/>
        <v>1</v>
      </c>
      <c r="L58" s="2"/>
      <c r="M58" s="29">
        <v>0.4</v>
      </c>
    </row>
    <row r="59" spans="1:13" ht="15.75" customHeight="1">
      <c r="A59" s="4">
        <v>27</v>
      </c>
      <c r="B59" s="3" t="s">
        <v>55</v>
      </c>
      <c r="C59" s="6" t="s">
        <v>67</v>
      </c>
      <c r="D59" s="4" t="s">
        <v>68</v>
      </c>
      <c r="E59" s="4">
        <v>0.22</v>
      </c>
      <c r="F59" s="30"/>
      <c r="G59" s="30"/>
      <c r="H59" s="30"/>
      <c r="I59" s="30"/>
      <c r="J59" s="30"/>
      <c r="K59" s="30"/>
      <c r="L59" s="2"/>
      <c r="M59" s="30"/>
    </row>
    <row r="60" spans="1:13" ht="15.75" customHeight="1">
      <c r="A60" s="4">
        <v>28</v>
      </c>
      <c r="B60" s="3" t="s">
        <v>56</v>
      </c>
      <c r="C60" s="6" t="s">
        <v>67</v>
      </c>
      <c r="D60" s="4" t="s">
        <v>68</v>
      </c>
      <c r="E60" s="4">
        <v>0.22</v>
      </c>
      <c r="F60" s="29">
        <v>308.2</v>
      </c>
      <c r="G60" s="29">
        <f>ROUND(1.732*M60*F60*0.85,0)</f>
        <v>181</v>
      </c>
      <c r="H60" s="29">
        <f>ROUND(I60/(1.732*M60*0.85),0)</f>
        <v>306</v>
      </c>
      <c r="I60" s="29">
        <v>180</v>
      </c>
      <c r="J60" s="29">
        <f>F60-H60</f>
        <v>2.1999999999999886</v>
      </c>
      <c r="K60" s="29">
        <f>G60-I60</f>
        <v>1</v>
      </c>
      <c r="L60" s="2"/>
      <c r="M60" s="29">
        <v>0.4</v>
      </c>
    </row>
    <row r="61" spans="1:13" ht="15.75" customHeight="1">
      <c r="A61" s="4">
        <v>29</v>
      </c>
      <c r="B61" s="3" t="s">
        <v>57</v>
      </c>
      <c r="C61" s="6" t="s">
        <v>67</v>
      </c>
      <c r="D61" s="4" t="s">
        <v>68</v>
      </c>
      <c r="E61" s="4">
        <v>0.22</v>
      </c>
      <c r="F61" s="30"/>
      <c r="G61" s="30"/>
      <c r="H61" s="30"/>
      <c r="I61" s="30"/>
      <c r="J61" s="30"/>
      <c r="K61" s="30"/>
      <c r="L61" s="2"/>
      <c r="M61" s="30"/>
    </row>
    <row r="62" spans="1:13" ht="15.75" customHeight="1">
      <c r="A62" s="4">
        <v>30</v>
      </c>
      <c r="B62" s="3" t="s">
        <v>64</v>
      </c>
      <c r="C62" s="6" t="s">
        <v>67</v>
      </c>
      <c r="D62" s="4" t="s">
        <v>71</v>
      </c>
      <c r="E62" s="4">
        <v>0.09</v>
      </c>
      <c r="F62" s="4">
        <v>82.8</v>
      </c>
      <c r="G62" s="4">
        <f aca="true" t="shared" si="5" ref="G62:G67">ROUND(1.732*M62*F62*0.85,0)</f>
        <v>49</v>
      </c>
      <c r="H62" s="4">
        <f aca="true" t="shared" si="6" ref="H62:H67">ROUND(I62/(1.732*M62*0.85),0)</f>
        <v>110</v>
      </c>
      <c r="I62" s="4">
        <v>65</v>
      </c>
      <c r="J62" s="4">
        <f aca="true" t="shared" si="7" ref="J62:J67">F62-H62</f>
        <v>-27.200000000000003</v>
      </c>
      <c r="K62" s="12">
        <f t="shared" si="3"/>
        <v>-16</v>
      </c>
      <c r="L62" s="2"/>
      <c r="M62" s="4">
        <v>0.4</v>
      </c>
    </row>
    <row r="63" spans="1:13" ht="15.75" customHeight="1">
      <c r="A63" s="4">
        <v>31</v>
      </c>
      <c r="B63" s="3" t="s">
        <v>123</v>
      </c>
      <c r="C63" s="6" t="s">
        <v>119</v>
      </c>
      <c r="D63" s="4" t="s">
        <v>120</v>
      </c>
      <c r="E63" s="4">
        <v>0.2</v>
      </c>
      <c r="F63" s="4">
        <v>210</v>
      </c>
      <c r="G63" s="4">
        <f t="shared" si="5"/>
        <v>124</v>
      </c>
      <c r="H63" s="4">
        <f t="shared" si="6"/>
        <v>119</v>
      </c>
      <c r="I63" s="4">
        <v>70</v>
      </c>
      <c r="J63" s="4">
        <f t="shared" si="7"/>
        <v>91</v>
      </c>
      <c r="K63" s="4">
        <f>G63-I63</f>
        <v>54</v>
      </c>
      <c r="L63" s="2"/>
      <c r="M63" s="4">
        <v>0.4</v>
      </c>
    </row>
    <row r="64" spans="1:13" ht="15.75" customHeight="1">
      <c r="A64" s="4">
        <v>32</v>
      </c>
      <c r="B64" s="3" t="s">
        <v>124</v>
      </c>
      <c r="C64" s="6" t="s">
        <v>119</v>
      </c>
      <c r="D64" s="4" t="s">
        <v>71</v>
      </c>
      <c r="E64" s="4">
        <v>0.3</v>
      </c>
      <c r="F64" s="4">
        <v>130</v>
      </c>
      <c r="G64" s="4">
        <f t="shared" si="5"/>
        <v>77</v>
      </c>
      <c r="H64" s="4">
        <f t="shared" si="6"/>
        <v>68</v>
      </c>
      <c r="I64" s="4">
        <v>40</v>
      </c>
      <c r="J64" s="4">
        <f t="shared" si="7"/>
        <v>62</v>
      </c>
      <c r="K64" s="4">
        <f>G64-I64</f>
        <v>37</v>
      </c>
      <c r="L64" s="2"/>
      <c r="M64" s="4">
        <v>0.4</v>
      </c>
    </row>
    <row r="65" spans="1:13" ht="15">
      <c r="A65" s="4">
        <v>33</v>
      </c>
      <c r="B65" s="3" t="s">
        <v>121</v>
      </c>
      <c r="C65" s="6" t="s">
        <v>119</v>
      </c>
      <c r="D65" s="4" t="s">
        <v>71</v>
      </c>
      <c r="E65" s="4">
        <v>0.18</v>
      </c>
      <c r="F65" s="4">
        <v>130</v>
      </c>
      <c r="G65" s="4">
        <f t="shared" si="5"/>
        <v>77</v>
      </c>
      <c r="H65" s="4">
        <f t="shared" si="6"/>
        <v>51</v>
      </c>
      <c r="I65" s="4">
        <v>30</v>
      </c>
      <c r="J65" s="4">
        <f t="shared" si="7"/>
        <v>79</v>
      </c>
      <c r="K65" s="4">
        <f>G65-I65</f>
        <v>47</v>
      </c>
      <c r="L65" s="2"/>
      <c r="M65" s="4">
        <v>0.4</v>
      </c>
    </row>
    <row r="66" spans="1:13" ht="14.25" customHeight="1">
      <c r="A66" s="4">
        <v>34</v>
      </c>
      <c r="B66" s="3" t="s">
        <v>153</v>
      </c>
      <c r="C66" s="6" t="s">
        <v>119</v>
      </c>
      <c r="D66" s="4" t="s">
        <v>120</v>
      </c>
      <c r="E66" s="4">
        <v>0.4</v>
      </c>
      <c r="F66" s="4">
        <v>210</v>
      </c>
      <c r="G66" s="4">
        <f t="shared" si="5"/>
        <v>124</v>
      </c>
      <c r="H66" s="4">
        <f t="shared" si="6"/>
        <v>110</v>
      </c>
      <c r="I66" s="4">
        <f>0+I67</f>
        <v>65</v>
      </c>
      <c r="J66" s="4">
        <f t="shared" si="7"/>
        <v>100</v>
      </c>
      <c r="K66" s="4">
        <f>G66-I66</f>
        <v>59</v>
      </c>
      <c r="L66" s="2"/>
      <c r="M66" s="4">
        <v>0.4</v>
      </c>
    </row>
    <row r="67" spans="1:13" ht="15">
      <c r="A67" s="4">
        <v>35</v>
      </c>
      <c r="B67" s="3" t="s">
        <v>148</v>
      </c>
      <c r="C67" s="6" t="s">
        <v>119</v>
      </c>
      <c r="D67" s="4" t="s">
        <v>152</v>
      </c>
      <c r="E67" s="4">
        <v>0.22</v>
      </c>
      <c r="F67" s="4">
        <v>110</v>
      </c>
      <c r="G67" s="4">
        <f t="shared" si="5"/>
        <v>65</v>
      </c>
      <c r="H67" s="4">
        <f t="shared" si="6"/>
        <v>110</v>
      </c>
      <c r="I67" s="4">
        <v>65</v>
      </c>
      <c r="J67" s="4">
        <f t="shared" si="7"/>
        <v>0</v>
      </c>
      <c r="K67" s="4">
        <f>G67-I67</f>
        <v>0</v>
      </c>
      <c r="L67" s="2"/>
      <c r="M67" s="4">
        <v>0.4</v>
      </c>
    </row>
    <row r="72" ht="15">
      <c r="B72" s="7"/>
    </row>
  </sheetData>
  <sheetProtection/>
  <mergeCells count="104">
    <mergeCell ref="M3:M4"/>
    <mergeCell ref="A5:M5"/>
    <mergeCell ref="F6:G6"/>
    <mergeCell ref="H6:I6"/>
    <mergeCell ref="J6:K6"/>
    <mergeCell ref="A1:M1"/>
    <mergeCell ref="A2:M2"/>
    <mergeCell ref="A3:A4"/>
    <mergeCell ref="B3:B4"/>
    <mergeCell ref="C3:C4"/>
    <mergeCell ref="D3:E3"/>
    <mergeCell ref="F3:G4"/>
    <mergeCell ref="H3:I4"/>
    <mergeCell ref="J3:K4"/>
    <mergeCell ref="L3:L4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3:G23"/>
    <mergeCell ref="H23:I23"/>
    <mergeCell ref="J23:K23"/>
    <mergeCell ref="F22:G22"/>
    <mergeCell ref="H22:I22"/>
    <mergeCell ref="J22:K22"/>
    <mergeCell ref="F24:G24"/>
    <mergeCell ref="H24:I24"/>
    <mergeCell ref="J24:K24"/>
    <mergeCell ref="F25:G25"/>
    <mergeCell ref="H25:I25"/>
    <mergeCell ref="J25:K25"/>
    <mergeCell ref="F28:G28"/>
    <mergeCell ref="H28:I28"/>
    <mergeCell ref="J28:K28"/>
    <mergeCell ref="A30:M30"/>
    <mergeCell ref="F26:G26"/>
    <mergeCell ref="H26:I26"/>
    <mergeCell ref="J26:K26"/>
    <mergeCell ref="F27:G27"/>
    <mergeCell ref="H27:I27"/>
    <mergeCell ref="J27:K27"/>
    <mergeCell ref="L31:L32"/>
    <mergeCell ref="M31:M32"/>
    <mergeCell ref="A31:A32"/>
    <mergeCell ref="B31:B32"/>
    <mergeCell ref="C31:E31"/>
    <mergeCell ref="F31:G31"/>
    <mergeCell ref="H58:H59"/>
    <mergeCell ref="I58:I59"/>
    <mergeCell ref="H31:I31"/>
    <mergeCell ref="J31:K31"/>
    <mergeCell ref="J58:J59"/>
    <mergeCell ref="K58:K59"/>
    <mergeCell ref="M58:M59"/>
    <mergeCell ref="F60:F61"/>
    <mergeCell ref="G60:G61"/>
    <mergeCell ref="H60:H61"/>
    <mergeCell ref="I60:I61"/>
    <mergeCell ref="J60:J61"/>
    <mergeCell ref="K60:K61"/>
    <mergeCell ref="M60:M61"/>
    <mergeCell ref="F58:F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36">
      <selection activeCell="B63" sqref="B63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12.8515625" style="7" customWidth="1"/>
    <col min="14" max="16384" width="9.140625" style="1" customWidth="1"/>
  </cols>
  <sheetData>
    <row r="1" spans="1:13" ht="24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27" t="s">
        <v>144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29" t="s">
        <v>109</v>
      </c>
    </row>
    <row r="4" spans="1:13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30"/>
    </row>
    <row r="5" spans="1:13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26.2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f>7126+F17+F18</f>
        <v>7596</v>
      </c>
      <c r="G6" s="34"/>
      <c r="H6" s="34">
        <f>E6-F6</f>
        <v>8404</v>
      </c>
      <c r="I6" s="34"/>
      <c r="J6" s="34" t="s">
        <v>30</v>
      </c>
      <c r="K6" s="34"/>
      <c r="L6" s="10" t="s">
        <v>129</v>
      </c>
      <c r="M6" s="4">
        <v>6</v>
      </c>
    </row>
    <row r="7" spans="1:13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892</v>
      </c>
      <c r="G7" s="34"/>
      <c r="H7" s="34">
        <f aca="true" t="shared" si="0" ref="H7:H19">E7-F7</f>
        <v>178</v>
      </c>
      <c r="I7" s="34"/>
      <c r="J7" s="34" t="s">
        <v>30</v>
      </c>
      <c r="K7" s="34"/>
      <c r="L7" s="10" t="s">
        <v>143</v>
      </c>
      <c r="M7" s="4">
        <v>0.4</v>
      </c>
    </row>
    <row r="8" spans="1:13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821</v>
      </c>
      <c r="G8" s="34"/>
      <c r="H8" s="35">
        <f t="shared" si="0"/>
        <v>249</v>
      </c>
      <c r="I8" s="35"/>
      <c r="J8" s="34" t="s">
        <v>30</v>
      </c>
      <c r="K8" s="34"/>
      <c r="L8" s="10" t="s">
        <v>139</v>
      </c>
      <c r="M8" s="4">
        <v>0.4</v>
      </c>
    </row>
    <row r="9" spans="1:13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375</v>
      </c>
      <c r="G9" s="34"/>
      <c r="H9" s="34">
        <f t="shared" si="0"/>
        <v>50</v>
      </c>
      <c r="I9" s="34"/>
      <c r="J9" s="34" t="s">
        <v>30</v>
      </c>
      <c r="K9" s="34"/>
      <c r="L9" s="4"/>
      <c r="M9" s="4">
        <v>0.4</v>
      </c>
    </row>
    <row r="10" spans="1:13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F11+F12+F19+L10+F22+F23+F24+F25</f>
        <v>8483.223999999998</v>
      </c>
      <c r="G10" s="34"/>
      <c r="H10" s="35">
        <f t="shared" si="0"/>
        <v>-2613.2239999999983</v>
      </c>
      <c r="I10" s="35"/>
      <c r="J10" s="35" t="s">
        <v>31</v>
      </c>
      <c r="K10" s="35"/>
      <c r="L10" s="10">
        <v>1175.344</v>
      </c>
      <c r="M10" s="4" t="s">
        <v>111</v>
      </c>
    </row>
    <row r="11" spans="1:13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f>796.6+80</f>
        <v>876.6</v>
      </c>
      <c r="G11" s="34"/>
      <c r="H11" s="34">
        <f t="shared" si="0"/>
        <v>193.39999999999998</v>
      </c>
      <c r="I11" s="34"/>
      <c r="J11" s="35" t="s">
        <v>31</v>
      </c>
      <c r="K11" s="35"/>
      <c r="L11" s="4"/>
      <c r="M11" s="4">
        <v>0.4</v>
      </c>
    </row>
    <row r="12" spans="1:13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4">
        <v>0.4</v>
      </c>
    </row>
    <row r="13" spans="1:13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4">
        <v>0.4</v>
      </c>
    </row>
    <row r="14" spans="1:13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4">
        <v>0.4</v>
      </c>
    </row>
    <row r="15" spans="1:13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4">
        <v>0.4</v>
      </c>
    </row>
    <row r="16" spans="1:13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641</v>
      </c>
      <c r="G16" s="34"/>
      <c r="H16" s="35">
        <f>E16-F16</f>
        <v>429</v>
      </c>
      <c r="I16" s="35"/>
      <c r="J16" s="34" t="s">
        <v>30</v>
      </c>
      <c r="K16" s="34"/>
      <c r="L16" s="10" t="s">
        <v>140</v>
      </c>
      <c r="M16" s="4">
        <v>0.4</v>
      </c>
    </row>
    <row r="17" spans="1:13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4">
        <v>0.4</v>
      </c>
    </row>
    <row r="18" spans="1:13" ht="25.5" customHeight="1">
      <c r="A18" s="4">
        <v>13</v>
      </c>
      <c r="B18" s="3" t="s">
        <v>127</v>
      </c>
      <c r="C18" s="3" t="s">
        <v>21</v>
      </c>
      <c r="D18" s="4" t="s">
        <v>80</v>
      </c>
      <c r="E18" s="4">
        <v>375</v>
      </c>
      <c r="F18" s="36">
        <v>375</v>
      </c>
      <c r="G18" s="37"/>
      <c r="H18" s="34">
        <f>E18-F18</f>
        <v>0</v>
      </c>
      <c r="I18" s="34"/>
      <c r="J18" s="35" t="s">
        <v>31</v>
      </c>
      <c r="K18" s="35"/>
      <c r="L18" s="4" t="s">
        <v>128</v>
      </c>
      <c r="M18" s="4">
        <v>0.4</v>
      </c>
    </row>
    <row r="19" spans="1:13" ht="15">
      <c r="A19" s="4">
        <v>14</v>
      </c>
      <c r="B19" s="3" t="s">
        <v>11</v>
      </c>
      <c r="C19" s="3" t="s">
        <v>21</v>
      </c>
      <c r="D19" s="4" t="s">
        <v>37</v>
      </c>
      <c r="E19" s="4">
        <v>1700</v>
      </c>
      <c r="F19" s="34">
        <v>1170</v>
      </c>
      <c r="G19" s="34"/>
      <c r="H19" s="34">
        <f t="shared" si="0"/>
        <v>530</v>
      </c>
      <c r="I19" s="34"/>
      <c r="J19" s="35" t="s">
        <v>31</v>
      </c>
      <c r="K19" s="35"/>
      <c r="L19" s="4" t="s">
        <v>85</v>
      </c>
      <c r="M19" s="4">
        <v>0.4</v>
      </c>
    </row>
    <row r="20" spans="1:13" ht="15">
      <c r="A20" s="4">
        <v>15</v>
      </c>
      <c r="B20" s="3" t="s">
        <v>79</v>
      </c>
      <c r="C20" s="3" t="s">
        <v>21</v>
      </c>
      <c r="D20" s="4" t="s">
        <v>80</v>
      </c>
      <c r="E20" s="4">
        <v>340</v>
      </c>
      <c r="F20" s="36">
        <v>325</v>
      </c>
      <c r="G20" s="37"/>
      <c r="H20" s="34">
        <f>E20-F20</f>
        <v>15</v>
      </c>
      <c r="I20" s="34"/>
      <c r="J20" s="36" t="s">
        <v>30</v>
      </c>
      <c r="K20" s="37"/>
      <c r="L20" s="4"/>
      <c r="M20" s="4">
        <v>0.4</v>
      </c>
    </row>
    <row r="21" spans="1:13" ht="39">
      <c r="A21" s="4">
        <v>16</v>
      </c>
      <c r="B21" s="17" t="s">
        <v>133</v>
      </c>
      <c r="C21" s="3" t="s">
        <v>22</v>
      </c>
      <c r="D21" s="4" t="s">
        <v>33</v>
      </c>
      <c r="E21" s="4">
        <v>1070</v>
      </c>
      <c r="F21" s="42">
        <v>889</v>
      </c>
      <c r="G21" s="43"/>
      <c r="H21" s="38">
        <f aca="true" t="shared" si="1" ref="H21:H27">E21-F21</f>
        <v>181</v>
      </c>
      <c r="I21" s="38"/>
      <c r="J21" s="35" t="s">
        <v>31</v>
      </c>
      <c r="K21" s="35"/>
      <c r="L21" s="4" t="s">
        <v>138</v>
      </c>
      <c r="M21" s="4" t="s">
        <v>112</v>
      </c>
    </row>
    <row r="22" spans="1:13" ht="15">
      <c r="A22" s="4">
        <v>17</v>
      </c>
      <c r="B22" s="3" t="s">
        <v>145</v>
      </c>
      <c r="C22" s="3" t="s">
        <v>22</v>
      </c>
      <c r="D22" s="4" t="s">
        <v>131</v>
      </c>
      <c r="E22" s="4">
        <v>1700</v>
      </c>
      <c r="F22" s="42">
        <v>1197.5</v>
      </c>
      <c r="G22" s="43"/>
      <c r="H22" s="38">
        <f>E22-F22</f>
        <v>502.5</v>
      </c>
      <c r="I22" s="38"/>
      <c r="J22" s="36" t="s">
        <v>30</v>
      </c>
      <c r="K22" s="37"/>
      <c r="L22" s="4" t="s">
        <v>85</v>
      </c>
      <c r="M22" s="4">
        <v>0.4</v>
      </c>
    </row>
    <row r="23" spans="1:13" ht="15">
      <c r="A23" s="4">
        <v>18</v>
      </c>
      <c r="B23" s="13" t="s">
        <v>130</v>
      </c>
      <c r="C23" s="3" t="s">
        <v>22</v>
      </c>
      <c r="D23" s="4" t="s">
        <v>33</v>
      </c>
      <c r="E23" s="4">
        <v>1070</v>
      </c>
      <c r="F23" s="42">
        <v>793.4</v>
      </c>
      <c r="G23" s="43"/>
      <c r="H23" s="38">
        <f t="shared" si="1"/>
        <v>276.6</v>
      </c>
      <c r="I23" s="38"/>
      <c r="J23" s="35" t="s">
        <v>31</v>
      </c>
      <c r="K23" s="35"/>
      <c r="L23" s="4" t="s">
        <v>85</v>
      </c>
      <c r="M23" s="4">
        <v>0.4</v>
      </c>
    </row>
    <row r="24" spans="1:13" ht="15">
      <c r="A24" s="4">
        <v>19</v>
      </c>
      <c r="B24" s="13" t="s">
        <v>134</v>
      </c>
      <c r="C24" s="3" t="s">
        <v>22</v>
      </c>
      <c r="D24" s="4" t="s">
        <v>131</v>
      </c>
      <c r="E24" s="4">
        <v>1700</v>
      </c>
      <c r="F24" s="42">
        <v>1087.83</v>
      </c>
      <c r="G24" s="43"/>
      <c r="H24" s="38">
        <f t="shared" si="1"/>
        <v>612.1700000000001</v>
      </c>
      <c r="I24" s="38"/>
      <c r="J24" s="35" t="s">
        <v>31</v>
      </c>
      <c r="K24" s="35"/>
      <c r="L24" s="4" t="s">
        <v>85</v>
      </c>
      <c r="M24" s="4">
        <v>0.4</v>
      </c>
    </row>
    <row r="25" spans="1:13" ht="15">
      <c r="A25" s="4">
        <v>20</v>
      </c>
      <c r="B25" s="13" t="s">
        <v>135</v>
      </c>
      <c r="C25" s="3" t="s">
        <v>22</v>
      </c>
      <c r="D25" s="4" t="s">
        <v>33</v>
      </c>
      <c r="E25" s="4">
        <v>1070</v>
      </c>
      <c r="F25" s="42">
        <v>1013.97</v>
      </c>
      <c r="G25" s="43"/>
      <c r="H25" s="38">
        <f t="shared" si="1"/>
        <v>56.02999999999997</v>
      </c>
      <c r="I25" s="38"/>
      <c r="J25" s="35" t="s">
        <v>31</v>
      </c>
      <c r="K25" s="35"/>
      <c r="L25" s="4" t="s">
        <v>85</v>
      </c>
      <c r="M25" s="4">
        <v>0.4</v>
      </c>
    </row>
    <row r="26" spans="1:13" ht="15">
      <c r="A26" s="4">
        <v>21</v>
      </c>
      <c r="B26" s="13" t="s">
        <v>136</v>
      </c>
      <c r="C26" s="3" t="s">
        <v>21</v>
      </c>
      <c r="D26" s="4" t="s">
        <v>80</v>
      </c>
      <c r="E26" s="4">
        <v>375</v>
      </c>
      <c r="F26" s="42">
        <v>215</v>
      </c>
      <c r="G26" s="43"/>
      <c r="H26" s="40">
        <f t="shared" si="1"/>
        <v>160</v>
      </c>
      <c r="I26" s="40"/>
      <c r="J26" s="35" t="s">
        <v>31</v>
      </c>
      <c r="K26" s="35"/>
      <c r="L26" s="4"/>
      <c r="M26" s="4">
        <v>0.4</v>
      </c>
    </row>
    <row r="27" spans="1:13" ht="15">
      <c r="A27" s="4">
        <v>22</v>
      </c>
      <c r="B27" s="13" t="s">
        <v>137</v>
      </c>
      <c r="C27" s="3" t="s">
        <v>21</v>
      </c>
      <c r="D27" s="4" t="s">
        <v>132</v>
      </c>
      <c r="E27" s="4">
        <v>210</v>
      </c>
      <c r="F27" s="42">
        <f>70+15+15+15</f>
        <v>115</v>
      </c>
      <c r="G27" s="43"/>
      <c r="H27" s="40">
        <f t="shared" si="1"/>
        <v>95</v>
      </c>
      <c r="I27" s="40"/>
      <c r="J27" s="36" t="s">
        <v>30</v>
      </c>
      <c r="K27" s="37"/>
      <c r="L27" s="4"/>
      <c r="M27" s="4">
        <v>0.4</v>
      </c>
    </row>
    <row r="28" ht="15">
      <c r="M28" s="1"/>
    </row>
    <row r="29" spans="1:13" ht="17.25" customHeight="1">
      <c r="A29" s="31" t="s">
        <v>15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1:13" ht="24.75" customHeight="1">
      <c r="A30" s="28" t="s">
        <v>0</v>
      </c>
      <c r="B30" s="28" t="s">
        <v>1</v>
      </c>
      <c r="C30" s="28" t="s">
        <v>18</v>
      </c>
      <c r="D30" s="28"/>
      <c r="E30" s="28"/>
      <c r="F30" s="28" t="s">
        <v>74</v>
      </c>
      <c r="G30" s="28"/>
      <c r="H30" s="28" t="s">
        <v>75</v>
      </c>
      <c r="I30" s="28"/>
      <c r="J30" s="28" t="s">
        <v>76</v>
      </c>
      <c r="K30" s="28"/>
      <c r="L30" s="28" t="s">
        <v>77</v>
      </c>
      <c r="M30" s="29" t="s">
        <v>109</v>
      </c>
    </row>
    <row r="31" spans="1:13" ht="43.5" customHeight="1">
      <c r="A31" s="28"/>
      <c r="B31" s="28"/>
      <c r="C31" s="5" t="s">
        <v>23</v>
      </c>
      <c r="D31" s="5" t="s">
        <v>24</v>
      </c>
      <c r="E31" s="5" t="s">
        <v>28</v>
      </c>
      <c r="F31" s="5" t="s">
        <v>72</v>
      </c>
      <c r="G31" s="5" t="s">
        <v>73</v>
      </c>
      <c r="H31" s="5" t="s">
        <v>72</v>
      </c>
      <c r="I31" s="5" t="s">
        <v>73</v>
      </c>
      <c r="J31" s="5" t="s">
        <v>72</v>
      </c>
      <c r="K31" s="5" t="s">
        <v>73</v>
      </c>
      <c r="L31" s="28"/>
      <c r="M31" s="30"/>
    </row>
    <row r="32" spans="1:13" ht="15.75" customHeight="1">
      <c r="A32" s="4">
        <v>1</v>
      </c>
      <c r="B32" s="3" t="s">
        <v>12</v>
      </c>
      <c r="C32" s="6" t="s">
        <v>39</v>
      </c>
      <c r="D32" s="4" t="s">
        <v>40</v>
      </c>
      <c r="E32" s="4">
        <v>10.5</v>
      </c>
      <c r="F32" s="4">
        <v>450</v>
      </c>
      <c r="G32" s="4">
        <v>16000</v>
      </c>
      <c r="H32" s="4">
        <f aca="true" t="shared" si="2" ref="H32:H55">ROUND(I32/(1.732*M32*0.85),0)</f>
        <v>47</v>
      </c>
      <c r="I32" s="4">
        <f>F6</f>
        <v>7596</v>
      </c>
      <c r="J32" s="4">
        <f>F32-H32</f>
        <v>403</v>
      </c>
      <c r="K32" s="4">
        <f>G32-I32</f>
        <v>8404</v>
      </c>
      <c r="L32" s="2"/>
      <c r="M32" s="4">
        <v>110</v>
      </c>
    </row>
    <row r="33" spans="1:13" ht="15.75" customHeight="1">
      <c r="A33" s="4">
        <v>2</v>
      </c>
      <c r="B33" s="3" t="s">
        <v>13</v>
      </c>
      <c r="C33" s="6" t="s">
        <v>39</v>
      </c>
      <c r="D33" s="4" t="s">
        <v>40</v>
      </c>
      <c r="E33" s="4">
        <v>10.5</v>
      </c>
      <c r="F33" s="4">
        <v>450</v>
      </c>
      <c r="G33" s="4">
        <v>16000</v>
      </c>
      <c r="H33" s="4">
        <f t="shared" si="2"/>
        <v>47</v>
      </c>
      <c r="I33" s="4">
        <f>F6</f>
        <v>7596</v>
      </c>
      <c r="J33" s="4">
        <f aca="true" t="shared" si="3" ref="J33:K59">F33-H33</f>
        <v>403</v>
      </c>
      <c r="K33" s="4">
        <f t="shared" si="3"/>
        <v>8404</v>
      </c>
      <c r="L33" s="2"/>
      <c r="M33" s="4">
        <v>110</v>
      </c>
    </row>
    <row r="34" spans="1:13" ht="15.75" customHeight="1">
      <c r="A34" s="4">
        <v>3</v>
      </c>
      <c r="B34" s="3" t="s">
        <v>47</v>
      </c>
      <c r="C34" s="6" t="s">
        <v>41</v>
      </c>
      <c r="D34" s="4" t="s">
        <v>42</v>
      </c>
      <c r="E34" s="4">
        <v>0.12</v>
      </c>
      <c r="F34" s="4">
        <v>240</v>
      </c>
      <c r="G34" s="4">
        <f aca="true" t="shared" si="4" ref="G34:G55">ROUND(1.732*M34*F34*0.85,0)</f>
        <v>3533</v>
      </c>
      <c r="H34" s="4">
        <f t="shared" si="2"/>
        <v>61</v>
      </c>
      <c r="I34" s="4">
        <f>F7</f>
        <v>892</v>
      </c>
      <c r="J34" s="4">
        <f t="shared" si="3"/>
        <v>179</v>
      </c>
      <c r="K34" s="4">
        <f t="shared" si="3"/>
        <v>2641</v>
      </c>
      <c r="L34" s="2"/>
      <c r="M34" s="4">
        <v>10</v>
      </c>
    </row>
    <row r="35" spans="1:13" ht="15.75" customHeight="1">
      <c r="A35" s="4">
        <v>4</v>
      </c>
      <c r="B35" s="3" t="s">
        <v>48</v>
      </c>
      <c r="C35" s="6" t="s">
        <v>41</v>
      </c>
      <c r="D35" s="4" t="s">
        <v>42</v>
      </c>
      <c r="E35" s="4">
        <v>0.12</v>
      </c>
      <c r="F35" s="4">
        <v>240</v>
      </c>
      <c r="G35" s="4">
        <f t="shared" si="4"/>
        <v>3533</v>
      </c>
      <c r="H35" s="4">
        <f t="shared" si="2"/>
        <v>61</v>
      </c>
      <c r="I35" s="4">
        <f>F7</f>
        <v>892</v>
      </c>
      <c r="J35" s="4">
        <f t="shared" si="3"/>
        <v>179</v>
      </c>
      <c r="K35" s="4">
        <f t="shared" si="3"/>
        <v>2641</v>
      </c>
      <c r="L35" s="2"/>
      <c r="M35" s="4">
        <v>10</v>
      </c>
    </row>
    <row r="36" spans="1:13" ht="15.75" customHeight="1">
      <c r="A36" s="4">
        <v>5</v>
      </c>
      <c r="B36" s="3" t="s">
        <v>49</v>
      </c>
      <c r="C36" s="6" t="s">
        <v>43</v>
      </c>
      <c r="D36" s="4" t="s">
        <v>44</v>
      </c>
      <c r="E36" s="4">
        <v>1.58</v>
      </c>
      <c r="F36" s="4">
        <v>340</v>
      </c>
      <c r="G36" s="4">
        <f t="shared" si="4"/>
        <v>3003</v>
      </c>
      <c r="H36" s="4">
        <f t="shared" si="2"/>
        <v>194</v>
      </c>
      <c r="I36" s="4">
        <f>F8+F21</f>
        <v>1710</v>
      </c>
      <c r="J36" s="4">
        <f t="shared" si="3"/>
        <v>146</v>
      </c>
      <c r="K36" s="4">
        <f t="shared" si="3"/>
        <v>1293</v>
      </c>
      <c r="L36" s="2"/>
      <c r="M36" s="4">
        <v>6</v>
      </c>
    </row>
    <row r="37" spans="1:13" ht="15.75" customHeight="1">
      <c r="A37" s="4">
        <v>6</v>
      </c>
      <c r="B37" s="3" t="s">
        <v>50</v>
      </c>
      <c r="C37" s="6" t="s">
        <v>43</v>
      </c>
      <c r="D37" s="4" t="s">
        <v>44</v>
      </c>
      <c r="E37" s="4">
        <v>1.58</v>
      </c>
      <c r="F37" s="4">
        <v>340</v>
      </c>
      <c r="G37" s="4">
        <f t="shared" si="4"/>
        <v>3003</v>
      </c>
      <c r="H37" s="4">
        <f t="shared" si="2"/>
        <v>194</v>
      </c>
      <c r="I37" s="4">
        <f>F8+F21</f>
        <v>1710</v>
      </c>
      <c r="J37" s="4">
        <f t="shared" si="3"/>
        <v>146</v>
      </c>
      <c r="K37" s="4">
        <f>G37-I37</f>
        <v>1293</v>
      </c>
      <c r="L37" s="2"/>
      <c r="M37" s="4">
        <v>6</v>
      </c>
    </row>
    <row r="38" spans="1:13" ht="15.75" customHeight="1">
      <c r="A38" s="4">
        <v>7</v>
      </c>
      <c r="B38" s="3" t="s">
        <v>51</v>
      </c>
      <c r="C38" s="6" t="s">
        <v>45</v>
      </c>
      <c r="D38" s="4" t="s">
        <v>38</v>
      </c>
      <c r="E38" s="4">
        <v>0.505</v>
      </c>
      <c r="F38" s="4">
        <v>190</v>
      </c>
      <c r="G38" s="4">
        <f t="shared" si="4"/>
        <v>1678</v>
      </c>
      <c r="H38" s="4">
        <f t="shared" si="2"/>
        <v>42</v>
      </c>
      <c r="I38" s="4">
        <f>F9</f>
        <v>375</v>
      </c>
      <c r="J38" s="4">
        <f t="shared" si="3"/>
        <v>148</v>
      </c>
      <c r="K38" s="4">
        <f t="shared" si="3"/>
        <v>1303</v>
      </c>
      <c r="L38" s="2"/>
      <c r="M38" s="4">
        <v>6</v>
      </c>
    </row>
    <row r="39" spans="1:13" ht="15.75" customHeight="1">
      <c r="A39" s="4">
        <v>8</v>
      </c>
      <c r="B39" s="3" t="s">
        <v>52</v>
      </c>
      <c r="C39" s="6" t="s">
        <v>45</v>
      </c>
      <c r="D39" s="4" t="s">
        <v>38</v>
      </c>
      <c r="E39" s="4">
        <v>0.505</v>
      </c>
      <c r="F39" s="4">
        <v>190</v>
      </c>
      <c r="G39" s="4">
        <f t="shared" si="4"/>
        <v>1678</v>
      </c>
      <c r="H39" s="4">
        <f t="shared" si="2"/>
        <v>42</v>
      </c>
      <c r="I39" s="4">
        <f>F9</f>
        <v>375</v>
      </c>
      <c r="J39" s="4">
        <f t="shared" si="3"/>
        <v>148</v>
      </c>
      <c r="K39" s="4">
        <f t="shared" si="3"/>
        <v>1303</v>
      </c>
      <c r="L39" s="2"/>
      <c r="M39" s="4">
        <v>6</v>
      </c>
    </row>
    <row r="40" spans="1:13" ht="15.75" customHeight="1">
      <c r="A40" s="4">
        <v>9</v>
      </c>
      <c r="B40" s="3" t="s">
        <v>17</v>
      </c>
      <c r="C40" s="6" t="s">
        <v>45</v>
      </c>
      <c r="D40" s="4" t="s">
        <v>44</v>
      </c>
      <c r="E40" s="4">
        <v>2.58</v>
      </c>
      <c r="F40" s="4">
        <v>310</v>
      </c>
      <c r="G40" s="4">
        <f>ROUND(1.732*M40*F40*0.85,0)</f>
        <v>4564</v>
      </c>
      <c r="H40" s="4">
        <f t="shared" si="2"/>
        <v>576</v>
      </c>
      <c r="I40" s="4">
        <f>F10</f>
        <v>8483.223999999998</v>
      </c>
      <c r="J40" s="12">
        <f t="shared" si="3"/>
        <v>-266</v>
      </c>
      <c r="K40" s="12">
        <f t="shared" si="3"/>
        <v>-3919.2239999999983</v>
      </c>
      <c r="L40" s="2"/>
      <c r="M40" s="4">
        <v>10</v>
      </c>
    </row>
    <row r="41" spans="1:13" ht="15.75" customHeight="1">
      <c r="A41" s="4">
        <v>10</v>
      </c>
      <c r="B41" s="3" t="s">
        <v>16</v>
      </c>
      <c r="C41" s="6" t="s">
        <v>45</v>
      </c>
      <c r="D41" s="4" t="s">
        <v>44</v>
      </c>
      <c r="E41" s="4">
        <v>2.58</v>
      </c>
      <c r="F41" s="4">
        <v>310</v>
      </c>
      <c r="G41" s="4">
        <f t="shared" si="4"/>
        <v>4564</v>
      </c>
      <c r="H41" s="4">
        <f t="shared" si="2"/>
        <v>576</v>
      </c>
      <c r="I41" s="4">
        <f>F10</f>
        <v>8483.223999999998</v>
      </c>
      <c r="J41" s="12">
        <f t="shared" si="3"/>
        <v>-266</v>
      </c>
      <c r="K41" s="12">
        <f t="shared" si="3"/>
        <v>-3919.2239999999983</v>
      </c>
      <c r="L41" s="2"/>
      <c r="M41" s="4">
        <v>10</v>
      </c>
    </row>
    <row r="42" spans="1:13" ht="15.75" customHeight="1">
      <c r="A42" s="4">
        <v>11</v>
      </c>
      <c r="B42" s="3" t="s">
        <v>103</v>
      </c>
      <c r="C42" s="6" t="s">
        <v>81</v>
      </c>
      <c r="D42" s="4" t="s">
        <v>38</v>
      </c>
      <c r="E42" s="11">
        <v>2.1</v>
      </c>
      <c r="F42" s="4">
        <v>310</v>
      </c>
      <c r="G42" s="4">
        <f t="shared" si="4"/>
        <v>4564</v>
      </c>
      <c r="H42" s="4">
        <f t="shared" si="2"/>
        <v>98</v>
      </c>
      <c r="I42" s="4">
        <f>F20+489.4+320+F27+200</f>
        <v>1449.4</v>
      </c>
      <c r="J42" s="4">
        <f>F42-H42</f>
        <v>212</v>
      </c>
      <c r="K42" s="4">
        <f>G42-I42</f>
        <v>3114.6</v>
      </c>
      <c r="L42" s="4" t="s">
        <v>142</v>
      </c>
      <c r="M42" s="4">
        <v>10</v>
      </c>
    </row>
    <row r="43" spans="1:13" ht="15.75" customHeight="1">
      <c r="A43" s="4">
        <v>12</v>
      </c>
      <c r="B43" s="3" t="s">
        <v>53</v>
      </c>
      <c r="C43" s="6" t="s">
        <v>41</v>
      </c>
      <c r="D43" s="4" t="s">
        <v>46</v>
      </c>
      <c r="E43" s="4">
        <v>0.3</v>
      </c>
      <c r="F43" s="4">
        <v>155</v>
      </c>
      <c r="G43" s="4">
        <f t="shared" si="4"/>
        <v>1369</v>
      </c>
      <c r="H43" s="4">
        <f t="shared" si="2"/>
        <v>5</v>
      </c>
      <c r="I43" s="4">
        <f>F14</f>
        <v>40</v>
      </c>
      <c r="J43" s="4">
        <f t="shared" si="3"/>
        <v>150</v>
      </c>
      <c r="K43" s="4">
        <f t="shared" si="3"/>
        <v>1329</v>
      </c>
      <c r="L43" s="4" t="s">
        <v>78</v>
      </c>
      <c r="M43" s="4">
        <v>6</v>
      </c>
    </row>
    <row r="44" spans="1:13" ht="15.75" customHeight="1">
      <c r="A44" s="4">
        <v>13</v>
      </c>
      <c r="B44" s="3" t="s">
        <v>65</v>
      </c>
      <c r="C44" s="6" t="s">
        <v>66</v>
      </c>
      <c r="D44" s="4" t="s">
        <v>42</v>
      </c>
      <c r="E44" s="4">
        <v>0.04</v>
      </c>
      <c r="F44" s="4">
        <v>260</v>
      </c>
      <c r="G44" s="4">
        <f t="shared" si="4"/>
        <v>2297</v>
      </c>
      <c r="H44" s="4">
        <f t="shared" si="2"/>
        <v>11</v>
      </c>
      <c r="I44" s="4">
        <f>F17</f>
        <v>95</v>
      </c>
      <c r="J44" s="4">
        <f t="shared" si="3"/>
        <v>249</v>
      </c>
      <c r="K44" s="4">
        <f t="shared" si="3"/>
        <v>2202</v>
      </c>
      <c r="L44" s="2"/>
      <c r="M44" s="4">
        <v>6</v>
      </c>
    </row>
    <row r="45" spans="1:13" ht="15.75" customHeight="1">
      <c r="A45" s="4">
        <v>14</v>
      </c>
      <c r="B45" s="3" t="s">
        <v>58</v>
      </c>
      <c r="C45" s="6" t="s">
        <v>43</v>
      </c>
      <c r="D45" s="4" t="s">
        <v>44</v>
      </c>
      <c r="E45" s="4">
        <v>0.01</v>
      </c>
      <c r="F45" s="4">
        <v>310</v>
      </c>
      <c r="G45" s="4">
        <f t="shared" si="4"/>
        <v>4564</v>
      </c>
      <c r="H45" s="4">
        <f>ROUND(I45/(1.732*M45*0.85),0)</f>
        <v>76</v>
      </c>
      <c r="I45" s="4">
        <f>F11+F13</f>
        <v>1114.6</v>
      </c>
      <c r="J45" s="4">
        <f t="shared" si="3"/>
        <v>234</v>
      </c>
      <c r="K45" s="4">
        <f t="shared" si="3"/>
        <v>3449.4</v>
      </c>
      <c r="L45" s="4" t="s">
        <v>78</v>
      </c>
      <c r="M45" s="4">
        <v>10</v>
      </c>
    </row>
    <row r="46" spans="1:13" ht="15.75" customHeight="1">
      <c r="A46" s="4">
        <v>15</v>
      </c>
      <c r="B46" s="3" t="s">
        <v>59</v>
      </c>
      <c r="C46" s="6" t="s">
        <v>43</v>
      </c>
      <c r="D46" s="4" t="s">
        <v>44</v>
      </c>
      <c r="E46" s="4">
        <v>0.01</v>
      </c>
      <c r="F46" s="4">
        <v>310</v>
      </c>
      <c r="G46" s="4">
        <f t="shared" si="4"/>
        <v>4564</v>
      </c>
      <c r="H46" s="4">
        <f t="shared" si="2"/>
        <v>76</v>
      </c>
      <c r="I46" s="4">
        <f>F11+F13</f>
        <v>1114.6</v>
      </c>
      <c r="J46" s="4">
        <f t="shared" si="3"/>
        <v>234</v>
      </c>
      <c r="K46" s="4">
        <f t="shared" si="3"/>
        <v>3449.4</v>
      </c>
      <c r="L46" s="4" t="s">
        <v>78</v>
      </c>
      <c r="M46" s="4">
        <v>10</v>
      </c>
    </row>
    <row r="47" spans="1:13" ht="15.75" customHeight="1">
      <c r="A47" s="4">
        <v>16</v>
      </c>
      <c r="B47" s="3" t="s">
        <v>88</v>
      </c>
      <c r="C47" s="6" t="s">
        <v>43</v>
      </c>
      <c r="D47" s="4" t="s">
        <v>44</v>
      </c>
      <c r="E47" s="4">
        <v>0.12</v>
      </c>
      <c r="F47" s="4">
        <v>310</v>
      </c>
      <c r="G47" s="4">
        <f t="shared" si="4"/>
        <v>4564</v>
      </c>
      <c r="H47" s="4">
        <f t="shared" si="2"/>
        <v>222</v>
      </c>
      <c r="I47" s="4">
        <f>F12+F24+F25</f>
        <v>3270.38</v>
      </c>
      <c r="J47" s="4">
        <f t="shared" si="3"/>
        <v>88</v>
      </c>
      <c r="K47" s="4">
        <f t="shared" si="3"/>
        <v>1293.62</v>
      </c>
      <c r="L47" s="4"/>
      <c r="M47" s="4">
        <v>10</v>
      </c>
    </row>
    <row r="48" spans="1:13" ht="15.75" customHeight="1">
      <c r="A48" s="4">
        <v>17</v>
      </c>
      <c r="B48" s="3" t="s">
        <v>89</v>
      </c>
      <c r="C48" s="6" t="s">
        <v>43</v>
      </c>
      <c r="D48" s="4" t="s">
        <v>44</v>
      </c>
      <c r="E48" s="4">
        <v>0.12</v>
      </c>
      <c r="F48" s="4">
        <v>310</v>
      </c>
      <c r="G48" s="4">
        <f t="shared" si="4"/>
        <v>4564</v>
      </c>
      <c r="H48" s="4">
        <f t="shared" si="2"/>
        <v>222</v>
      </c>
      <c r="I48" s="4">
        <f>F12+F24+F25</f>
        <v>3270.38</v>
      </c>
      <c r="J48" s="4">
        <f t="shared" si="3"/>
        <v>88</v>
      </c>
      <c r="K48" s="4">
        <f t="shared" si="3"/>
        <v>1293.62</v>
      </c>
      <c r="L48" s="4"/>
      <c r="M48" s="4">
        <v>10</v>
      </c>
    </row>
    <row r="49" spans="1:13" ht="15.75" customHeight="1">
      <c r="A49" s="4">
        <v>18</v>
      </c>
      <c r="B49" s="3" t="s">
        <v>100</v>
      </c>
      <c r="C49" s="6" t="s">
        <v>43</v>
      </c>
      <c r="D49" s="4" t="s">
        <v>38</v>
      </c>
      <c r="E49" s="4">
        <v>0.495</v>
      </c>
      <c r="F49" s="4">
        <v>190</v>
      </c>
      <c r="G49" s="4">
        <f t="shared" si="4"/>
        <v>2797</v>
      </c>
      <c r="H49" s="4">
        <f t="shared" si="2"/>
        <v>16</v>
      </c>
      <c r="I49" s="4">
        <f>F13</f>
        <v>238</v>
      </c>
      <c r="J49" s="4">
        <f aca="true" t="shared" si="5" ref="J49:K52">F49-H49</f>
        <v>174</v>
      </c>
      <c r="K49" s="4">
        <f t="shared" si="5"/>
        <v>2559</v>
      </c>
      <c r="L49" s="4"/>
      <c r="M49" s="4">
        <v>10</v>
      </c>
    </row>
    <row r="50" spans="1:13" ht="15.75" customHeight="1">
      <c r="A50" s="4">
        <v>19</v>
      </c>
      <c r="B50" s="3" t="s">
        <v>101</v>
      </c>
      <c r="C50" s="6" t="s">
        <v>43</v>
      </c>
      <c r="D50" s="4" t="s">
        <v>38</v>
      </c>
      <c r="E50" s="4">
        <v>0.495</v>
      </c>
      <c r="F50" s="4">
        <v>190</v>
      </c>
      <c r="G50" s="4">
        <f t="shared" si="4"/>
        <v>2797</v>
      </c>
      <c r="H50" s="4">
        <f t="shared" si="2"/>
        <v>16</v>
      </c>
      <c r="I50" s="4">
        <f>F13</f>
        <v>238</v>
      </c>
      <c r="J50" s="4">
        <f t="shared" si="5"/>
        <v>174</v>
      </c>
      <c r="K50" s="4">
        <f t="shared" si="5"/>
        <v>2559</v>
      </c>
      <c r="L50" s="4"/>
      <c r="M50" s="4">
        <v>10</v>
      </c>
    </row>
    <row r="51" spans="1:13" ht="15.75" customHeight="1">
      <c r="A51" s="4">
        <v>20</v>
      </c>
      <c r="B51" s="3" t="s">
        <v>146</v>
      </c>
      <c r="C51" s="6" t="s">
        <v>43</v>
      </c>
      <c r="D51" s="4" t="s">
        <v>44</v>
      </c>
      <c r="E51" s="4">
        <v>0.2</v>
      </c>
      <c r="F51" s="4">
        <v>310</v>
      </c>
      <c r="G51" s="4">
        <f>ROUND(1.732*M51*F51*0.85,0)</f>
        <v>4564</v>
      </c>
      <c r="H51" s="4">
        <f>ROUND(I51/(1.732*M51*0.85),0)</f>
        <v>135</v>
      </c>
      <c r="I51" s="9">
        <f>F22+F23</f>
        <v>1990.9</v>
      </c>
      <c r="J51" s="4">
        <f t="shared" si="5"/>
        <v>175</v>
      </c>
      <c r="K51" s="4">
        <f t="shared" si="5"/>
        <v>2573.1</v>
      </c>
      <c r="L51" s="4"/>
      <c r="M51" s="4">
        <v>10</v>
      </c>
    </row>
    <row r="52" spans="1:13" ht="15.75" customHeight="1">
      <c r="A52" s="4">
        <v>21</v>
      </c>
      <c r="B52" s="3" t="s">
        <v>147</v>
      </c>
      <c r="C52" s="6" t="s">
        <v>43</v>
      </c>
      <c r="D52" s="4" t="s">
        <v>44</v>
      </c>
      <c r="E52" s="4">
        <v>0.2</v>
      </c>
      <c r="F52" s="4">
        <v>310</v>
      </c>
      <c r="G52" s="4">
        <f>ROUND(1.732*M52*F52*0.85,0)</f>
        <v>4564</v>
      </c>
      <c r="H52" s="4">
        <f t="shared" si="2"/>
        <v>135</v>
      </c>
      <c r="I52" s="9">
        <f>F22+F23</f>
        <v>1990.9</v>
      </c>
      <c r="J52" s="4">
        <f t="shared" si="5"/>
        <v>175</v>
      </c>
      <c r="K52" s="4">
        <f t="shared" si="5"/>
        <v>2573.1</v>
      </c>
      <c r="L52" s="4"/>
      <c r="M52" s="4">
        <v>10</v>
      </c>
    </row>
    <row r="53" spans="1:13" ht="15.75" customHeight="1">
      <c r="A53" s="4">
        <v>22</v>
      </c>
      <c r="B53" s="3" t="s">
        <v>91</v>
      </c>
      <c r="C53" s="6" t="s">
        <v>43</v>
      </c>
      <c r="D53" s="4" t="s">
        <v>42</v>
      </c>
      <c r="E53" s="4">
        <v>0.5</v>
      </c>
      <c r="F53" s="9">
        <v>260</v>
      </c>
      <c r="G53" s="4">
        <f t="shared" si="4"/>
        <v>3828</v>
      </c>
      <c r="H53" s="4">
        <f t="shared" si="2"/>
        <v>44</v>
      </c>
      <c r="I53" s="9">
        <f>F16</f>
        <v>641</v>
      </c>
      <c r="J53" s="4">
        <f t="shared" si="3"/>
        <v>216</v>
      </c>
      <c r="K53" s="4">
        <f t="shared" si="3"/>
        <v>3187</v>
      </c>
      <c r="L53" s="4" t="s">
        <v>78</v>
      </c>
      <c r="M53" s="4">
        <v>10</v>
      </c>
    </row>
    <row r="54" spans="1:13" ht="15.75" customHeight="1">
      <c r="A54" s="4">
        <v>23</v>
      </c>
      <c r="B54" s="3" t="s">
        <v>92</v>
      </c>
      <c r="C54" s="6" t="s">
        <v>43</v>
      </c>
      <c r="D54" s="4" t="s">
        <v>42</v>
      </c>
      <c r="E54" s="4">
        <v>0.5</v>
      </c>
      <c r="F54" s="9">
        <v>260</v>
      </c>
      <c r="G54" s="4">
        <f t="shared" si="4"/>
        <v>3828</v>
      </c>
      <c r="H54" s="4">
        <f t="shared" si="2"/>
        <v>44</v>
      </c>
      <c r="I54" s="9">
        <f>F16</f>
        <v>641</v>
      </c>
      <c r="J54" s="4">
        <f t="shared" si="3"/>
        <v>216</v>
      </c>
      <c r="K54" s="4">
        <f t="shared" si="3"/>
        <v>3187</v>
      </c>
      <c r="L54" s="4" t="s">
        <v>78</v>
      </c>
      <c r="M54" s="4">
        <v>10</v>
      </c>
    </row>
    <row r="55" spans="1:13" ht="15.75" customHeight="1">
      <c r="A55" s="4">
        <v>24</v>
      </c>
      <c r="B55" s="3" t="s">
        <v>54</v>
      </c>
      <c r="C55" s="6" t="s">
        <v>67</v>
      </c>
      <c r="D55" s="4" t="s">
        <v>68</v>
      </c>
      <c r="E55" s="4">
        <v>0.22</v>
      </c>
      <c r="F55" s="29">
        <v>308.2</v>
      </c>
      <c r="G55" s="29">
        <f t="shared" si="4"/>
        <v>181</v>
      </c>
      <c r="H55" s="29">
        <f t="shared" si="2"/>
        <v>306</v>
      </c>
      <c r="I55" s="29">
        <v>180</v>
      </c>
      <c r="J55" s="29">
        <f t="shared" si="3"/>
        <v>2.1999999999999886</v>
      </c>
      <c r="K55" s="29">
        <f t="shared" si="3"/>
        <v>1</v>
      </c>
      <c r="L55" s="2"/>
      <c r="M55" s="29">
        <v>0.4</v>
      </c>
    </row>
    <row r="56" spans="1:13" ht="15.75" customHeight="1">
      <c r="A56" s="4">
        <v>25</v>
      </c>
      <c r="B56" s="3" t="s">
        <v>55</v>
      </c>
      <c r="C56" s="6" t="s">
        <v>67</v>
      </c>
      <c r="D56" s="4" t="s">
        <v>68</v>
      </c>
      <c r="E56" s="4">
        <v>0.22</v>
      </c>
      <c r="F56" s="30"/>
      <c r="G56" s="30"/>
      <c r="H56" s="30"/>
      <c r="I56" s="30"/>
      <c r="J56" s="30"/>
      <c r="K56" s="30"/>
      <c r="L56" s="2"/>
      <c r="M56" s="30"/>
    </row>
    <row r="57" spans="1:13" ht="15.75" customHeight="1">
      <c r="A57" s="4">
        <v>26</v>
      </c>
      <c r="B57" s="3" t="s">
        <v>56</v>
      </c>
      <c r="C57" s="6" t="s">
        <v>67</v>
      </c>
      <c r="D57" s="4" t="s">
        <v>68</v>
      </c>
      <c r="E57" s="4">
        <v>0.22</v>
      </c>
      <c r="F57" s="29">
        <v>308.2</v>
      </c>
      <c r="G57" s="29">
        <f>ROUND(1.732*M57*F57*0.85,0)</f>
        <v>181</v>
      </c>
      <c r="H57" s="29">
        <f>ROUND(I57/(1.732*M57*0.85),0)</f>
        <v>306</v>
      </c>
      <c r="I57" s="29">
        <v>180</v>
      </c>
      <c r="J57" s="29">
        <f>F57-H57</f>
        <v>2.1999999999999886</v>
      </c>
      <c r="K57" s="29">
        <f>G57-I57</f>
        <v>1</v>
      </c>
      <c r="L57" s="2"/>
      <c r="M57" s="29">
        <v>0.4</v>
      </c>
    </row>
    <row r="58" spans="1:13" ht="15.75" customHeight="1">
      <c r="A58" s="4">
        <v>27</v>
      </c>
      <c r="B58" s="3" t="s">
        <v>57</v>
      </c>
      <c r="C58" s="6" t="s">
        <v>67</v>
      </c>
      <c r="D58" s="4" t="s">
        <v>68</v>
      </c>
      <c r="E58" s="4">
        <v>0.22</v>
      </c>
      <c r="F58" s="30"/>
      <c r="G58" s="30"/>
      <c r="H58" s="30"/>
      <c r="I58" s="30"/>
      <c r="J58" s="30"/>
      <c r="K58" s="30"/>
      <c r="L58" s="2"/>
      <c r="M58" s="30"/>
    </row>
    <row r="59" spans="1:13" ht="15.75" customHeight="1">
      <c r="A59" s="4">
        <v>28</v>
      </c>
      <c r="B59" s="3" t="s">
        <v>64</v>
      </c>
      <c r="C59" s="6" t="s">
        <v>67</v>
      </c>
      <c r="D59" s="4" t="s">
        <v>71</v>
      </c>
      <c r="E59" s="4">
        <v>0.09</v>
      </c>
      <c r="F59" s="4">
        <v>82.8</v>
      </c>
      <c r="G59" s="4">
        <f>ROUND(1.732*M59*F59*0.85,0)</f>
        <v>49</v>
      </c>
      <c r="H59" s="4">
        <f>ROUND(I59/(1.732*M59*0.85),0)</f>
        <v>110</v>
      </c>
      <c r="I59" s="4">
        <v>65</v>
      </c>
      <c r="J59" s="4">
        <f>F59-H59</f>
        <v>-27.200000000000003</v>
      </c>
      <c r="K59" s="12">
        <f t="shared" si="3"/>
        <v>-16</v>
      </c>
      <c r="L59" s="2"/>
      <c r="M59" s="4">
        <v>0.4</v>
      </c>
    </row>
    <row r="60" spans="1:13" ht="15.75" customHeight="1">
      <c r="A60" s="4">
        <v>29</v>
      </c>
      <c r="B60" s="3" t="s">
        <v>123</v>
      </c>
      <c r="C60" s="6" t="s">
        <v>119</v>
      </c>
      <c r="D60" s="4" t="s">
        <v>120</v>
      </c>
      <c r="E60" s="4">
        <v>0.2</v>
      </c>
      <c r="F60" s="4">
        <v>210</v>
      </c>
      <c r="G60" s="4">
        <f>ROUND(1.732*M60*F60*0.85,0)</f>
        <v>124</v>
      </c>
      <c r="H60" s="4">
        <f>ROUND(I60/(1.732*M60*0.85),0)</f>
        <v>119</v>
      </c>
      <c r="I60" s="4">
        <v>70</v>
      </c>
      <c r="J60" s="4">
        <f>F60-H60</f>
        <v>91</v>
      </c>
      <c r="K60" s="4">
        <f>G60-I60</f>
        <v>54</v>
      </c>
      <c r="L60" s="2"/>
      <c r="M60" s="4">
        <v>0.4</v>
      </c>
    </row>
    <row r="61" spans="1:13" ht="15.75" customHeight="1">
      <c r="A61" s="4">
        <v>30</v>
      </c>
      <c r="B61" s="3" t="s">
        <v>124</v>
      </c>
      <c r="C61" s="6" t="s">
        <v>119</v>
      </c>
      <c r="D61" s="4" t="s">
        <v>71</v>
      </c>
      <c r="E61" s="4">
        <v>0.3</v>
      </c>
      <c r="F61" s="4">
        <v>130</v>
      </c>
      <c r="G61" s="4">
        <f>ROUND(1.732*M61*F61*0.85,0)</f>
        <v>77</v>
      </c>
      <c r="H61" s="4">
        <f>ROUND(I61/(1.732*M61*0.85),0)</f>
        <v>68</v>
      </c>
      <c r="I61" s="4">
        <v>40</v>
      </c>
      <c r="J61" s="4">
        <f>F61-H61</f>
        <v>62</v>
      </c>
      <c r="K61" s="4">
        <f>G61-I61</f>
        <v>37</v>
      </c>
      <c r="L61" s="2"/>
      <c r="M61" s="4">
        <v>0.4</v>
      </c>
    </row>
    <row r="62" spans="1:13" ht="15">
      <c r="A62" s="4">
        <v>31</v>
      </c>
      <c r="B62" s="3" t="s">
        <v>121</v>
      </c>
      <c r="C62" s="6" t="s">
        <v>119</v>
      </c>
      <c r="D62" s="4" t="s">
        <v>71</v>
      </c>
      <c r="E62" s="4">
        <v>0.18</v>
      </c>
      <c r="F62" s="4">
        <v>130</v>
      </c>
      <c r="G62" s="4">
        <f>ROUND(1.732*M62*F62*0.85,0)</f>
        <v>77</v>
      </c>
      <c r="H62" s="4">
        <f>ROUND(I62/(1.732*M62*0.85),0)</f>
        <v>51</v>
      </c>
      <c r="I62" s="4">
        <v>30</v>
      </c>
      <c r="J62" s="4">
        <f>F62-H62</f>
        <v>79</v>
      </c>
      <c r="K62" s="4">
        <f>G62-I62</f>
        <v>47</v>
      </c>
      <c r="L62" s="2"/>
      <c r="M62" s="4">
        <v>0.4</v>
      </c>
    </row>
    <row r="63" spans="1:13" ht="14.25" customHeight="1">
      <c r="A63" s="4">
        <v>32</v>
      </c>
      <c r="B63" s="3" t="s">
        <v>122</v>
      </c>
      <c r="C63" s="6" t="s">
        <v>119</v>
      </c>
      <c r="D63" s="4" t="s">
        <v>120</v>
      </c>
      <c r="E63" s="4">
        <v>0.4</v>
      </c>
      <c r="F63" s="4">
        <v>210</v>
      </c>
      <c r="G63" s="4">
        <f>ROUND(1.732*M63*F63*0.85,0)</f>
        <v>124</v>
      </c>
      <c r="H63" s="4">
        <f>ROUND(I63/(1.732*M63*0.85),0)</f>
        <v>0</v>
      </c>
      <c r="I63" s="4">
        <v>0</v>
      </c>
      <c r="J63" s="4">
        <f>F63-H63</f>
        <v>210</v>
      </c>
      <c r="K63" s="4">
        <f>G63-I63</f>
        <v>124</v>
      </c>
      <c r="L63" s="2"/>
      <c r="M63" s="4">
        <v>0.4</v>
      </c>
    </row>
  </sheetData>
  <sheetProtection/>
  <mergeCells count="101">
    <mergeCell ref="I55:I56"/>
    <mergeCell ref="M57:M58"/>
    <mergeCell ref="M55:M56"/>
    <mergeCell ref="J55:J56"/>
    <mergeCell ref="K55:K56"/>
    <mergeCell ref="J57:J58"/>
    <mergeCell ref="K57:K58"/>
    <mergeCell ref="M3:M4"/>
    <mergeCell ref="M30:M31"/>
    <mergeCell ref="A5:M5"/>
    <mergeCell ref="F6:G6"/>
    <mergeCell ref="H6:I6"/>
    <mergeCell ref="J6:K6"/>
    <mergeCell ref="L30:L31"/>
    <mergeCell ref="A30:A31"/>
    <mergeCell ref="B30:B31"/>
    <mergeCell ref="C30:E30"/>
    <mergeCell ref="J25:K25"/>
    <mergeCell ref="F55:F56"/>
    <mergeCell ref="G55:G56"/>
    <mergeCell ref="F57:F58"/>
    <mergeCell ref="G57:G58"/>
    <mergeCell ref="H57:H58"/>
    <mergeCell ref="I57:I58"/>
    <mergeCell ref="F27:G27"/>
    <mergeCell ref="H27:I27"/>
    <mergeCell ref="H55:H56"/>
    <mergeCell ref="F24:G24"/>
    <mergeCell ref="F30:G30"/>
    <mergeCell ref="H30:I30"/>
    <mergeCell ref="J30:K30"/>
    <mergeCell ref="F20:G20"/>
    <mergeCell ref="H20:I20"/>
    <mergeCell ref="J20:K20"/>
    <mergeCell ref="A29:M29"/>
    <mergeCell ref="F25:G25"/>
    <mergeCell ref="H25:I25"/>
    <mergeCell ref="H17:I17"/>
    <mergeCell ref="J17:K17"/>
    <mergeCell ref="F26:G26"/>
    <mergeCell ref="H26:I26"/>
    <mergeCell ref="J26:K26"/>
    <mergeCell ref="F19:G19"/>
    <mergeCell ref="H19:I19"/>
    <mergeCell ref="J19:K19"/>
    <mergeCell ref="F23:G23"/>
    <mergeCell ref="H23:I23"/>
    <mergeCell ref="F15:G15"/>
    <mergeCell ref="H15:I15"/>
    <mergeCell ref="J15:K15"/>
    <mergeCell ref="F18:G18"/>
    <mergeCell ref="H18:I18"/>
    <mergeCell ref="J18:K18"/>
    <mergeCell ref="F16:G16"/>
    <mergeCell ref="H16:I16"/>
    <mergeCell ref="J16:K16"/>
    <mergeCell ref="F17:G17"/>
    <mergeCell ref="F13:G13"/>
    <mergeCell ref="H13:I13"/>
    <mergeCell ref="J13:K13"/>
    <mergeCell ref="F14:G14"/>
    <mergeCell ref="H14:I14"/>
    <mergeCell ref="J14:K14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F7:G7"/>
    <mergeCell ref="H7:I7"/>
    <mergeCell ref="J7:K7"/>
    <mergeCell ref="F8:G8"/>
    <mergeCell ref="H8:I8"/>
    <mergeCell ref="J8:K8"/>
    <mergeCell ref="A1:M1"/>
    <mergeCell ref="A2:M2"/>
    <mergeCell ref="A3:A4"/>
    <mergeCell ref="B3:B4"/>
    <mergeCell ref="C3:C4"/>
    <mergeCell ref="D3:E3"/>
    <mergeCell ref="F3:G4"/>
    <mergeCell ref="H3:I4"/>
    <mergeCell ref="J3:K4"/>
    <mergeCell ref="L3:L4"/>
    <mergeCell ref="H24:I24"/>
    <mergeCell ref="J24:K24"/>
    <mergeCell ref="J27:K27"/>
    <mergeCell ref="F21:G21"/>
    <mergeCell ref="H21:I21"/>
    <mergeCell ref="J21:K21"/>
    <mergeCell ref="F22:G22"/>
    <mergeCell ref="H22:I22"/>
    <mergeCell ref="J22:K22"/>
    <mergeCell ref="J23:K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zoomScalePageLayoutView="0" workbookViewId="0" topLeftCell="A21">
      <selection activeCell="E52" sqref="E52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27.28125" style="14" customWidth="1"/>
    <col min="14" max="14" width="19.7109375" style="7" customWidth="1"/>
    <col min="15" max="15" width="12.8515625" style="7" customWidth="1"/>
    <col min="16" max="16" width="26.140625" style="7" customWidth="1"/>
    <col min="17" max="16384" width="9.140625" style="1" customWidth="1"/>
  </cols>
  <sheetData>
    <row r="1" spans="1:16" ht="24.75" customHeight="1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4.75" customHeight="1">
      <c r="A2" s="27" t="s">
        <v>126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36" t="s">
        <v>110</v>
      </c>
      <c r="N3" s="50"/>
      <c r="O3" s="50"/>
      <c r="P3" s="37"/>
    </row>
    <row r="4" spans="1:16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4" t="s">
        <v>106</v>
      </c>
      <c r="N4" s="4" t="s">
        <v>107</v>
      </c>
      <c r="O4" s="4" t="s">
        <v>109</v>
      </c>
      <c r="P4" s="4" t="s">
        <v>108</v>
      </c>
    </row>
    <row r="5" spans="1:16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6.2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v>7596</v>
      </c>
      <c r="G6" s="34"/>
      <c r="H6" s="34">
        <f>E6-F6</f>
        <v>8404</v>
      </c>
      <c r="I6" s="34"/>
      <c r="J6" s="34" t="s">
        <v>30</v>
      </c>
      <c r="K6" s="34"/>
      <c r="L6" s="10" t="s">
        <v>125</v>
      </c>
      <c r="M6" s="15" t="s">
        <v>118</v>
      </c>
      <c r="N6" s="4"/>
      <c r="O6" s="4">
        <v>6</v>
      </c>
      <c r="P6" s="4"/>
    </row>
    <row r="7" spans="1:16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870</v>
      </c>
      <c r="G7" s="34"/>
      <c r="H7" s="34">
        <f aca="true" t="shared" si="0" ref="H7:H18">E7-F7</f>
        <v>200</v>
      </c>
      <c r="I7" s="34"/>
      <c r="J7" s="34" t="s">
        <v>30</v>
      </c>
      <c r="K7" s="34"/>
      <c r="L7" s="10" t="s">
        <v>115</v>
      </c>
      <c r="M7" s="15" t="s">
        <v>118</v>
      </c>
      <c r="N7" s="4"/>
      <c r="O7" s="4" t="s">
        <v>111</v>
      </c>
      <c r="P7" s="4"/>
    </row>
    <row r="8" spans="1:16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1120</v>
      </c>
      <c r="G8" s="34"/>
      <c r="H8" s="35">
        <f t="shared" si="0"/>
        <v>-50</v>
      </c>
      <c r="I8" s="35"/>
      <c r="J8" s="34" t="s">
        <v>30</v>
      </c>
      <c r="K8" s="34"/>
      <c r="L8" s="10" t="s">
        <v>116</v>
      </c>
      <c r="M8" s="15" t="s">
        <v>118</v>
      </c>
      <c r="N8" s="4"/>
      <c r="O8" s="4" t="s">
        <v>112</v>
      </c>
      <c r="P8" s="4"/>
    </row>
    <row r="9" spans="1:16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f>275+I51+I52</f>
        <v>305</v>
      </c>
      <c r="G9" s="34"/>
      <c r="H9" s="34">
        <f t="shared" si="0"/>
        <v>120</v>
      </c>
      <c r="I9" s="34"/>
      <c r="J9" s="34" t="s">
        <v>30</v>
      </c>
      <c r="K9" s="34"/>
      <c r="L9" s="4"/>
      <c r="M9" s="15" t="s">
        <v>118</v>
      </c>
      <c r="N9" s="4"/>
      <c r="O9" s="4" t="s">
        <v>112</v>
      </c>
      <c r="P9" s="4"/>
    </row>
    <row r="10" spans="1:16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F11+F12+F18+L10+1197.5+793.4+1087.83+1013.97</f>
        <v>8403.223999999998</v>
      </c>
      <c r="G10" s="34"/>
      <c r="H10" s="35">
        <f t="shared" si="0"/>
        <v>-2533.2239999999983</v>
      </c>
      <c r="I10" s="35"/>
      <c r="J10" s="35" t="s">
        <v>31</v>
      </c>
      <c r="K10" s="35"/>
      <c r="L10" s="10">
        <v>1175.344</v>
      </c>
      <c r="M10" s="15" t="s">
        <v>118</v>
      </c>
      <c r="N10" s="4"/>
      <c r="O10" s="4" t="s">
        <v>111</v>
      </c>
      <c r="P10" s="16"/>
    </row>
    <row r="11" spans="1:16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v>796.6</v>
      </c>
      <c r="G11" s="34"/>
      <c r="H11" s="34">
        <f t="shared" si="0"/>
        <v>273.4</v>
      </c>
      <c r="I11" s="34"/>
      <c r="J11" s="35" t="s">
        <v>31</v>
      </c>
      <c r="K11" s="35"/>
      <c r="L11" s="4"/>
      <c r="M11" s="15" t="s">
        <v>118</v>
      </c>
      <c r="N11" s="4"/>
      <c r="O11" s="4">
        <v>0.4</v>
      </c>
      <c r="P11" s="4"/>
    </row>
    <row r="12" spans="1:16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15" t="s">
        <v>118</v>
      </c>
      <c r="N12" s="4"/>
      <c r="O12" s="4">
        <v>0.4</v>
      </c>
      <c r="P12" s="4"/>
    </row>
    <row r="13" spans="1:16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238</v>
      </c>
      <c r="G13" s="34"/>
      <c r="H13" s="35">
        <f>E13-F13</f>
        <v>32</v>
      </c>
      <c r="I13" s="35"/>
      <c r="J13" s="35" t="s">
        <v>31</v>
      </c>
      <c r="K13" s="35"/>
      <c r="L13" s="4" t="s">
        <v>85</v>
      </c>
      <c r="M13" s="15" t="s">
        <v>118</v>
      </c>
      <c r="N13" s="4"/>
      <c r="O13" s="4">
        <v>0.4</v>
      </c>
      <c r="P13" s="4"/>
    </row>
    <row r="14" spans="1:16" ht="15.75" customHeight="1">
      <c r="A14" s="4">
        <v>9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15" t="s">
        <v>118</v>
      </c>
      <c r="N14" s="4"/>
      <c r="O14" s="4">
        <v>0.4</v>
      </c>
      <c r="P14" s="4"/>
    </row>
    <row r="15" spans="1:16" ht="15">
      <c r="A15" s="4">
        <v>10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15" t="s">
        <v>118</v>
      </c>
      <c r="N15" s="4"/>
      <c r="O15" s="4">
        <v>0.4</v>
      </c>
      <c r="P15" s="4"/>
    </row>
    <row r="16" spans="1:16" ht="39">
      <c r="A16" s="4">
        <v>11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631</v>
      </c>
      <c r="G16" s="34"/>
      <c r="H16" s="35">
        <f>E16-F16</f>
        <v>439</v>
      </c>
      <c r="I16" s="35"/>
      <c r="J16" s="34" t="s">
        <v>30</v>
      </c>
      <c r="K16" s="34"/>
      <c r="L16" s="10" t="s">
        <v>97</v>
      </c>
      <c r="M16" s="15" t="s">
        <v>118</v>
      </c>
      <c r="N16" s="4"/>
      <c r="O16" s="4">
        <v>0.4</v>
      </c>
      <c r="P16" s="4"/>
    </row>
    <row r="17" spans="1:16" ht="25.5" customHeight="1">
      <c r="A17" s="4">
        <v>12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15" t="s">
        <v>118</v>
      </c>
      <c r="N17" s="4"/>
      <c r="O17" s="4">
        <v>0.4</v>
      </c>
      <c r="P17" s="4"/>
    </row>
    <row r="18" spans="1:16" ht="15">
      <c r="A18" s="4">
        <v>13</v>
      </c>
      <c r="B18" s="3" t="s">
        <v>11</v>
      </c>
      <c r="C18" s="3" t="s">
        <v>21</v>
      </c>
      <c r="D18" s="4" t="s">
        <v>37</v>
      </c>
      <c r="E18" s="4">
        <v>1700</v>
      </c>
      <c r="F18" s="34">
        <v>1170</v>
      </c>
      <c r="G18" s="34"/>
      <c r="H18" s="34">
        <f t="shared" si="0"/>
        <v>530</v>
      </c>
      <c r="I18" s="34"/>
      <c r="J18" s="35" t="s">
        <v>31</v>
      </c>
      <c r="K18" s="35"/>
      <c r="L18" s="4" t="s">
        <v>85</v>
      </c>
      <c r="M18" s="15" t="s">
        <v>118</v>
      </c>
      <c r="N18" s="4"/>
      <c r="O18" s="4">
        <v>0.4</v>
      </c>
      <c r="P18" s="4"/>
    </row>
    <row r="19" spans="1:16" ht="15">
      <c r="A19" s="4">
        <v>14</v>
      </c>
      <c r="B19" s="3" t="s">
        <v>79</v>
      </c>
      <c r="C19" s="3" t="s">
        <v>21</v>
      </c>
      <c r="D19" s="4" t="s">
        <v>80</v>
      </c>
      <c r="E19" s="4">
        <v>340</v>
      </c>
      <c r="F19" s="36">
        <f>165+I49+I50</f>
        <v>260</v>
      </c>
      <c r="G19" s="37"/>
      <c r="H19" s="34">
        <f>E19-F19</f>
        <v>80</v>
      </c>
      <c r="I19" s="34"/>
      <c r="J19" s="36" t="s">
        <v>30</v>
      </c>
      <c r="K19" s="37"/>
      <c r="L19" s="4"/>
      <c r="M19" s="15" t="s">
        <v>118</v>
      </c>
      <c r="N19" s="4"/>
      <c r="O19" s="4">
        <v>0.4</v>
      </c>
      <c r="P19" s="4"/>
    </row>
    <row r="20" spans="1:16" ht="17.25" customHeight="1">
      <c r="A20" s="31" t="s">
        <v>15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1:16" ht="24.75" customHeight="1">
      <c r="A21" s="28" t="s">
        <v>0</v>
      </c>
      <c r="B21" s="28" t="s">
        <v>1</v>
      </c>
      <c r="C21" s="28" t="s">
        <v>18</v>
      </c>
      <c r="D21" s="28"/>
      <c r="E21" s="28"/>
      <c r="F21" s="28" t="s">
        <v>74</v>
      </c>
      <c r="G21" s="28"/>
      <c r="H21" s="28" t="s">
        <v>75</v>
      </c>
      <c r="I21" s="28"/>
      <c r="J21" s="28" t="s">
        <v>76</v>
      </c>
      <c r="K21" s="28"/>
      <c r="L21" s="28" t="s">
        <v>77</v>
      </c>
      <c r="M21" s="36" t="s">
        <v>110</v>
      </c>
      <c r="N21" s="50"/>
      <c r="O21" s="50"/>
      <c r="P21" s="37"/>
    </row>
    <row r="22" spans="1:16" ht="43.5" customHeight="1">
      <c r="A22" s="28"/>
      <c r="B22" s="28"/>
      <c r="C22" s="5" t="s">
        <v>23</v>
      </c>
      <c r="D22" s="5" t="s">
        <v>24</v>
      </c>
      <c r="E22" s="5" t="s">
        <v>28</v>
      </c>
      <c r="F22" s="5" t="s">
        <v>72</v>
      </c>
      <c r="G22" s="5" t="s">
        <v>73</v>
      </c>
      <c r="H22" s="5" t="s">
        <v>72</v>
      </c>
      <c r="I22" s="5" t="s">
        <v>73</v>
      </c>
      <c r="J22" s="5" t="s">
        <v>72</v>
      </c>
      <c r="K22" s="5" t="s">
        <v>73</v>
      </c>
      <c r="L22" s="28"/>
      <c r="M22" s="4" t="s">
        <v>106</v>
      </c>
      <c r="N22" s="4" t="s">
        <v>107</v>
      </c>
      <c r="O22" s="4" t="s">
        <v>109</v>
      </c>
      <c r="P22" s="4" t="s">
        <v>108</v>
      </c>
    </row>
    <row r="23" spans="1:16" ht="15.75" customHeight="1">
      <c r="A23" s="4">
        <v>1</v>
      </c>
      <c r="B23" s="3" t="s">
        <v>12</v>
      </c>
      <c r="C23" s="6" t="s">
        <v>39</v>
      </c>
      <c r="D23" s="4" t="s">
        <v>40</v>
      </c>
      <c r="E23" s="4">
        <v>10.5</v>
      </c>
      <c r="F23" s="4">
        <v>450</v>
      </c>
      <c r="G23" s="4">
        <v>16000</v>
      </c>
      <c r="H23" s="4">
        <f aca="true" t="shared" si="1" ref="H23:H44">ROUND(I23/(1.732*O23*0.85),0)</f>
        <v>47</v>
      </c>
      <c r="I23" s="4">
        <f>F6</f>
        <v>7596</v>
      </c>
      <c r="J23" s="4">
        <f>F23-H23</f>
        <v>403</v>
      </c>
      <c r="K23" s="4">
        <f>G23-I23</f>
        <v>8404</v>
      </c>
      <c r="L23" s="2"/>
      <c r="M23" s="15" t="s">
        <v>118</v>
      </c>
      <c r="N23" s="4"/>
      <c r="O23" s="4">
        <v>110</v>
      </c>
      <c r="P23" s="4"/>
    </row>
    <row r="24" spans="1:16" ht="15.75" customHeight="1">
      <c r="A24" s="4">
        <v>2</v>
      </c>
      <c r="B24" s="3" t="s">
        <v>13</v>
      </c>
      <c r="C24" s="6" t="s">
        <v>39</v>
      </c>
      <c r="D24" s="4" t="s">
        <v>40</v>
      </c>
      <c r="E24" s="4">
        <v>10.5</v>
      </c>
      <c r="F24" s="4">
        <v>450</v>
      </c>
      <c r="G24" s="4">
        <v>16000</v>
      </c>
      <c r="H24" s="4">
        <f t="shared" si="1"/>
        <v>47</v>
      </c>
      <c r="I24" s="4">
        <f>F6</f>
        <v>7596</v>
      </c>
      <c r="J24" s="4">
        <f aca="true" t="shared" si="2" ref="J24:K48">F24-H24</f>
        <v>403</v>
      </c>
      <c r="K24" s="4">
        <f t="shared" si="2"/>
        <v>8404</v>
      </c>
      <c r="L24" s="2"/>
      <c r="M24" s="15" t="s">
        <v>118</v>
      </c>
      <c r="N24" s="4"/>
      <c r="O24" s="4">
        <v>110</v>
      </c>
      <c r="P24" s="4"/>
    </row>
    <row r="25" spans="1:16" ht="15.75" customHeight="1">
      <c r="A25" s="4">
        <v>3</v>
      </c>
      <c r="B25" s="3" t="s">
        <v>47</v>
      </c>
      <c r="C25" s="6" t="s">
        <v>41</v>
      </c>
      <c r="D25" s="4" t="s">
        <v>42</v>
      </c>
      <c r="E25" s="4">
        <v>0.12</v>
      </c>
      <c r="F25" s="4">
        <v>240</v>
      </c>
      <c r="G25" s="4">
        <f aca="true" t="shared" si="3" ref="G25:G44">ROUND(1.732*O25*F25*0.85,0)</f>
        <v>3533</v>
      </c>
      <c r="H25" s="4">
        <f t="shared" si="1"/>
        <v>59</v>
      </c>
      <c r="I25" s="4">
        <f>F7</f>
        <v>870</v>
      </c>
      <c r="J25" s="4">
        <f t="shared" si="2"/>
        <v>181</v>
      </c>
      <c r="K25" s="4">
        <f t="shared" si="2"/>
        <v>2663</v>
      </c>
      <c r="L25" s="2"/>
      <c r="M25" s="15" t="s">
        <v>118</v>
      </c>
      <c r="N25" s="4"/>
      <c r="O25" s="4">
        <v>10</v>
      </c>
      <c r="P25" s="4"/>
    </row>
    <row r="26" spans="1:16" ht="15.75" customHeight="1">
      <c r="A26" s="4">
        <v>4</v>
      </c>
      <c r="B26" s="3" t="s">
        <v>48</v>
      </c>
      <c r="C26" s="6" t="s">
        <v>41</v>
      </c>
      <c r="D26" s="4" t="s">
        <v>42</v>
      </c>
      <c r="E26" s="4">
        <v>0.12</v>
      </c>
      <c r="F26" s="4">
        <v>240</v>
      </c>
      <c r="G26" s="4">
        <f t="shared" si="3"/>
        <v>3533</v>
      </c>
      <c r="H26" s="4">
        <f t="shared" si="1"/>
        <v>59</v>
      </c>
      <c r="I26" s="4">
        <f>F7</f>
        <v>870</v>
      </c>
      <c r="J26" s="4">
        <f t="shared" si="2"/>
        <v>181</v>
      </c>
      <c r="K26" s="4">
        <f t="shared" si="2"/>
        <v>2663</v>
      </c>
      <c r="L26" s="2"/>
      <c r="M26" s="15" t="s">
        <v>118</v>
      </c>
      <c r="N26" s="4"/>
      <c r="O26" s="4">
        <v>10</v>
      </c>
      <c r="P26" s="4"/>
    </row>
    <row r="27" spans="1:16" ht="15.75" customHeight="1">
      <c r="A27" s="4">
        <v>5</v>
      </c>
      <c r="B27" s="3" t="s">
        <v>49</v>
      </c>
      <c r="C27" s="6" t="s">
        <v>43</v>
      </c>
      <c r="D27" s="4" t="s">
        <v>44</v>
      </c>
      <c r="E27" s="4">
        <v>1.58</v>
      </c>
      <c r="F27" s="4">
        <v>340</v>
      </c>
      <c r="G27" s="4">
        <f t="shared" si="3"/>
        <v>3003</v>
      </c>
      <c r="H27" s="4">
        <f t="shared" si="1"/>
        <v>127</v>
      </c>
      <c r="I27" s="4">
        <f>F8</f>
        <v>1120</v>
      </c>
      <c r="J27" s="4">
        <f t="shared" si="2"/>
        <v>213</v>
      </c>
      <c r="K27" s="4">
        <f t="shared" si="2"/>
        <v>1883</v>
      </c>
      <c r="L27" s="2"/>
      <c r="M27" s="15" t="s">
        <v>118</v>
      </c>
      <c r="N27" s="4"/>
      <c r="O27" s="4">
        <v>6</v>
      </c>
      <c r="P27" s="4"/>
    </row>
    <row r="28" spans="1:16" ht="15.75" customHeight="1">
      <c r="A28" s="4">
        <v>6</v>
      </c>
      <c r="B28" s="3" t="s">
        <v>50</v>
      </c>
      <c r="C28" s="6" t="s">
        <v>43</v>
      </c>
      <c r="D28" s="4" t="s">
        <v>44</v>
      </c>
      <c r="E28" s="4">
        <v>1.58</v>
      </c>
      <c r="F28" s="4">
        <v>340</v>
      </c>
      <c r="G28" s="4">
        <f t="shared" si="3"/>
        <v>3003</v>
      </c>
      <c r="H28" s="4">
        <f t="shared" si="1"/>
        <v>127</v>
      </c>
      <c r="I28" s="4">
        <f>F8</f>
        <v>1120</v>
      </c>
      <c r="J28" s="4">
        <f t="shared" si="2"/>
        <v>213</v>
      </c>
      <c r="K28" s="4">
        <f t="shared" si="2"/>
        <v>1883</v>
      </c>
      <c r="L28" s="2"/>
      <c r="M28" s="15" t="s">
        <v>118</v>
      </c>
      <c r="N28" s="4"/>
      <c r="O28" s="4">
        <v>6</v>
      </c>
      <c r="P28" s="4"/>
    </row>
    <row r="29" spans="1:16" ht="15.75" customHeight="1">
      <c r="A29" s="4">
        <v>7</v>
      </c>
      <c r="B29" s="3" t="s">
        <v>51</v>
      </c>
      <c r="C29" s="6" t="s">
        <v>45</v>
      </c>
      <c r="D29" s="4" t="s">
        <v>38</v>
      </c>
      <c r="E29" s="4">
        <v>0.505</v>
      </c>
      <c r="F29" s="4">
        <v>190</v>
      </c>
      <c r="G29" s="4">
        <f t="shared" si="3"/>
        <v>1678</v>
      </c>
      <c r="H29" s="4">
        <f t="shared" si="1"/>
        <v>35</v>
      </c>
      <c r="I29" s="4">
        <f>F9</f>
        <v>305</v>
      </c>
      <c r="J29" s="4">
        <f t="shared" si="2"/>
        <v>155</v>
      </c>
      <c r="K29" s="4">
        <f t="shared" si="2"/>
        <v>1373</v>
      </c>
      <c r="L29" s="2"/>
      <c r="M29" s="15" t="s">
        <v>118</v>
      </c>
      <c r="N29" s="4"/>
      <c r="O29" s="4">
        <v>6</v>
      </c>
      <c r="P29" s="4"/>
    </row>
    <row r="30" spans="1:16" ht="15.75" customHeight="1">
      <c r="A30" s="4">
        <v>8</v>
      </c>
      <c r="B30" s="3" t="s">
        <v>52</v>
      </c>
      <c r="C30" s="6" t="s">
        <v>45</v>
      </c>
      <c r="D30" s="4" t="s">
        <v>38</v>
      </c>
      <c r="E30" s="4">
        <v>0.505</v>
      </c>
      <c r="F30" s="4">
        <v>190</v>
      </c>
      <c r="G30" s="4">
        <f t="shared" si="3"/>
        <v>1678</v>
      </c>
      <c r="H30" s="4">
        <f t="shared" si="1"/>
        <v>35</v>
      </c>
      <c r="I30" s="4">
        <f>F9</f>
        <v>305</v>
      </c>
      <c r="J30" s="4">
        <f t="shared" si="2"/>
        <v>155</v>
      </c>
      <c r="K30" s="4">
        <f t="shared" si="2"/>
        <v>1373</v>
      </c>
      <c r="L30" s="2"/>
      <c r="M30" s="15" t="s">
        <v>118</v>
      </c>
      <c r="N30" s="4"/>
      <c r="O30" s="4">
        <v>6</v>
      </c>
      <c r="P30" s="4"/>
    </row>
    <row r="31" spans="1:16" ht="15.75" customHeight="1">
      <c r="A31" s="4">
        <v>9</v>
      </c>
      <c r="B31" s="3" t="s">
        <v>17</v>
      </c>
      <c r="C31" s="6" t="s">
        <v>45</v>
      </c>
      <c r="D31" s="4" t="s">
        <v>44</v>
      </c>
      <c r="E31" s="4">
        <v>2.58</v>
      </c>
      <c r="F31" s="4">
        <v>310</v>
      </c>
      <c r="G31" s="4">
        <f t="shared" si="3"/>
        <v>4564</v>
      </c>
      <c r="H31" s="4">
        <f t="shared" si="1"/>
        <v>571</v>
      </c>
      <c r="I31" s="4">
        <f>F10</f>
        <v>8403.223999999998</v>
      </c>
      <c r="J31" s="4">
        <f t="shared" si="2"/>
        <v>-261</v>
      </c>
      <c r="K31" s="4">
        <f t="shared" si="2"/>
        <v>-3839.2239999999983</v>
      </c>
      <c r="L31" s="2"/>
      <c r="M31" s="15" t="s">
        <v>118</v>
      </c>
      <c r="N31" s="4"/>
      <c r="O31" s="4">
        <v>10</v>
      </c>
      <c r="P31" s="4"/>
    </row>
    <row r="32" spans="1:16" ht="15.75" customHeight="1">
      <c r="A32" s="4">
        <v>10</v>
      </c>
      <c r="B32" s="3" t="s">
        <v>16</v>
      </c>
      <c r="C32" s="6" t="s">
        <v>45</v>
      </c>
      <c r="D32" s="4" t="s">
        <v>44</v>
      </c>
      <c r="E32" s="4">
        <v>2.58</v>
      </c>
      <c r="F32" s="4">
        <v>310</v>
      </c>
      <c r="G32" s="4">
        <f t="shared" si="3"/>
        <v>4564</v>
      </c>
      <c r="H32" s="4">
        <f t="shared" si="1"/>
        <v>571</v>
      </c>
      <c r="I32" s="4">
        <f>F10</f>
        <v>8403.223999999998</v>
      </c>
      <c r="J32" s="4">
        <f t="shared" si="2"/>
        <v>-261</v>
      </c>
      <c r="K32" s="4">
        <f t="shared" si="2"/>
        <v>-3839.2239999999983</v>
      </c>
      <c r="L32" s="2"/>
      <c r="M32" s="15" t="s">
        <v>118</v>
      </c>
      <c r="N32" s="4"/>
      <c r="O32" s="4">
        <v>10</v>
      </c>
      <c r="P32" s="4"/>
    </row>
    <row r="33" spans="1:16" ht="15.75" customHeight="1">
      <c r="A33" s="4">
        <v>11</v>
      </c>
      <c r="B33" s="3" t="s">
        <v>103</v>
      </c>
      <c r="C33" s="6" t="s">
        <v>81</v>
      </c>
      <c r="D33" s="4" t="s">
        <v>38</v>
      </c>
      <c r="E33" s="11">
        <v>2.1</v>
      </c>
      <c r="F33" s="4">
        <v>310</v>
      </c>
      <c r="G33" s="4">
        <f t="shared" si="3"/>
        <v>4564</v>
      </c>
      <c r="H33" s="4">
        <f t="shared" si="1"/>
        <v>51</v>
      </c>
      <c r="I33" s="4">
        <f>F19+489.4</f>
        <v>749.4</v>
      </c>
      <c r="J33" s="4">
        <f>F33-H33</f>
        <v>259</v>
      </c>
      <c r="K33" s="4">
        <f>G33-I33</f>
        <v>3814.6</v>
      </c>
      <c r="L33" s="4"/>
      <c r="M33" s="15" t="s">
        <v>118</v>
      </c>
      <c r="N33" s="4"/>
      <c r="O33" s="4">
        <v>10</v>
      </c>
      <c r="P33" s="4"/>
    </row>
    <row r="34" spans="1:16" ht="15.75" customHeight="1">
      <c r="A34" s="4">
        <v>12</v>
      </c>
      <c r="B34" s="3" t="s">
        <v>53</v>
      </c>
      <c r="C34" s="6" t="s">
        <v>41</v>
      </c>
      <c r="D34" s="4" t="s">
        <v>46</v>
      </c>
      <c r="E34" s="4">
        <v>0.3</v>
      </c>
      <c r="F34" s="4">
        <v>155</v>
      </c>
      <c r="G34" s="4">
        <f t="shared" si="3"/>
        <v>1369</v>
      </c>
      <c r="H34" s="4">
        <f t="shared" si="1"/>
        <v>5</v>
      </c>
      <c r="I34" s="4">
        <f>F14</f>
        <v>40</v>
      </c>
      <c r="J34" s="4">
        <f t="shared" si="2"/>
        <v>150</v>
      </c>
      <c r="K34" s="4">
        <f t="shared" si="2"/>
        <v>1329</v>
      </c>
      <c r="L34" s="4" t="s">
        <v>78</v>
      </c>
      <c r="M34" s="15" t="s">
        <v>118</v>
      </c>
      <c r="N34" s="4"/>
      <c r="O34" s="4">
        <v>6</v>
      </c>
      <c r="P34" s="4"/>
    </row>
    <row r="35" spans="1:16" ht="15.75" customHeight="1">
      <c r="A35" s="4">
        <v>13</v>
      </c>
      <c r="B35" s="3" t="s">
        <v>65</v>
      </c>
      <c r="C35" s="6" t="s">
        <v>66</v>
      </c>
      <c r="D35" s="4" t="s">
        <v>42</v>
      </c>
      <c r="E35" s="4">
        <v>0.04</v>
      </c>
      <c r="F35" s="4">
        <v>260</v>
      </c>
      <c r="G35" s="4">
        <f t="shared" si="3"/>
        <v>2297</v>
      </c>
      <c r="H35" s="4">
        <f t="shared" si="1"/>
        <v>11</v>
      </c>
      <c r="I35" s="4">
        <f>F17</f>
        <v>95</v>
      </c>
      <c r="J35" s="4">
        <f t="shared" si="2"/>
        <v>249</v>
      </c>
      <c r="K35" s="4">
        <f t="shared" si="2"/>
        <v>2202</v>
      </c>
      <c r="L35" s="2"/>
      <c r="M35" s="15" t="s">
        <v>118</v>
      </c>
      <c r="N35" s="4"/>
      <c r="O35" s="4">
        <v>6</v>
      </c>
      <c r="P35" s="4"/>
    </row>
    <row r="36" spans="1:16" ht="15.75" customHeight="1">
      <c r="A36" s="4">
        <v>14</v>
      </c>
      <c r="B36" s="3" t="s">
        <v>58</v>
      </c>
      <c r="C36" s="6" t="s">
        <v>43</v>
      </c>
      <c r="D36" s="4" t="s">
        <v>44</v>
      </c>
      <c r="E36" s="4">
        <v>0.01</v>
      </c>
      <c r="F36" s="4">
        <v>310</v>
      </c>
      <c r="G36" s="4">
        <f t="shared" si="3"/>
        <v>4564</v>
      </c>
      <c r="H36" s="4">
        <f t="shared" si="1"/>
        <v>54</v>
      </c>
      <c r="I36" s="4">
        <f>F11</f>
        <v>796.6</v>
      </c>
      <c r="J36" s="4">
        <f t="shared" si="2"/>
        <v>256</v>
      </c>
      <c r="K36" s="4">
        <f t="shared" si="2"/>
        <v>3767.4</v>
      </c>
      <c r="L36" s="4" t="s">
        <v>78</v>
      </c>
      <c r="M36" s="15" t="s">
        <v>118</v>
      </c>
      <c r="N36" s="4"/>
      <c r="O36" s="4">
        <v>10</v>
      </c>
      <c r="P36" s="4"/>
    </row>
    <row r="37" spans="1:16" ht="15.75" customHeight="1">
      <c r="A37" s="4">
        <v>15</v>
      </c>
      <c r="B37" s="3" t="s">
        <v>59</v>
      </c>
      <c r="C37" s="6" t="s">
        <v>43</v>
      </c>
      <c r="D37" s="4" t="s">
        <v>44</v>
      </c>
      <c r="E37" s="4">
        <v>0.01</v>
      </c>
      <c r="F37" s="4">
        <v>310</v>
      </c>
      <c r="G37" s="4">
        <f t="shared" si="3"/>
        <v>4564</v>
      </c>
      <c r="H37" s="4">
        <f t="shared" si="1"/>
        <v>54</v>
      </c>
      <c r="I37" s="4">
        <f>F11</f>
        <v>796.6</v>
      </c>
      <c r="J37" s="4">
        <f t="shared" si="2"/>
        <v>256</v>
      </c>
      <c r="K37" s="4">
        <f t="shared" si="2"/>
        <v>3767.4</v>
      </c>
      <c r="L37" s="4" t="s">
        <v>78</v>
      </c>
      <c r="M37" s="15" t="s">
        <v>118</v>
      </c>
      <c r="N37" s="4"/>
      <c r="O37" s="4">
        <v>10</v>
      </c>
      <c r="P37" s="4"/>
    </row>
    <row r="38" spans="1:16" ht="15.75" customHeight="1">
      <c r="A38" s="4">
        <v>16</v>
      </c>
      <c r="B38" s="3" t="s">
        <v>88</v>
      </c>
      <c r="C38" s="6" t="s">
        <v>43</v>
      </c>
      <c r="D38" s="4" t="s">
        <v>44</v>
      </c>
      <c r="E38" s="4">
        <v>0.12</v>
      </c>
      <c r="F38" s="4">
        <v>310</v>
      </c>
      <c r="G38" s="4">
        <f t="shared" si="3"/>
        <v>4564</v>
      </c>
      <c r="H38" s="4">
        <f t="shared" si="1"/>
        <v>79</v>
      </c>
      <c r="I38" s="4">
        <f>F12</f>
        <v>1168.58</v>
      </c>
      <c r="J38" s="4">
        <f t="shared" si="2"/>
        <v>231</v>
      </c>
      <c r="K38" s="4">
        <f t="shared" si="2"/>
        <v>3395.42</v>
      </c>
      <c r="L38" s="4"/>
      <c r="M38" s="15" t="s">
        <v>118</v>
      </c>
      <c r="N38" s="4"/>
      <c r="O38" s="4">
        <v>10</v>
      </c>
      <c r="P38" s="4"/>
    </row>
    <row r="39" spans="1:16" ht="15.75" customHeight="1">
      <c r="A39" s="4">
        <v>17</v>
      </c>
      <c r="B39" s="3" t="s">
        <v>89</v>
      </c>
      <c r="C39" s="6" t="s">
        <v>43</v>
      </c>
      <c r="D39" s="4" t="s">
        <v>44</v>
      </c>
      <c r="E39" s="4">
        <v>0.12</v>
      </c>
      <c r="F39" s="4">
        <v>310</v>
      </c>
      <c r="G39" s="4">
        <f t="shared" si="3"/>
        <v>4564</v>
      </c>
      <c r="H39" s="4">
        <f t="shared" si="1"/>
        <v>79</v>
      </c>
      <c r="I39" s="4">
        <f>F12</f>
        <v>1168.58</v>
      </c>
      <c r="J39" s="4">
        <f t="shared" si="2"/>
        <v>231</v>
      </c>
      <c r="K39" s="4">
        <f t="shared" si="2"/>
        <v>3395.42</v>
      </c>
      <c r="L39" s="4"/>
      <c r="M39" s="15" t="s">
        <v>118</v>
      </c>
      <c r="N39" s="4"/>
      <c r="O39" s="4">
        <v>10</v>
      </c>
      <c r="P39" s="4"/>
    </row>
    <row r="40" spans="1:16" ht="15.75" customHeight="1">
      <c r="A40" s="4">
        <v>18</v>
      </c>
      <c r="B40" s="3" t="s">
        <v>100</v>
      </c>
      <c r="C40" s="6" t="s">
        <v>43</v>
      </c>
      <c r="D40" s="4" t="s">
        <v>38</v>
      </c>
      <c r="E40" s="4">
        <v>0.495</v>
      </c>
      <c r="F40" s="4">
        <v>190</v>
      </c>
      <c r="G40" s="4">
        <f t="shared" si="3"/>
        <v>2797</v>
      </c>
      <c r="H40" s="4">
        <f t="shared" si="1"/>
        <v>16</v>
      </c>
      <c r="I40" s="4">
        <f>F13</f>
        <v>238</v>
      </c>
      <c r="J40" s="4">
        <f>F40-H40</f>
        <v>174</v>
      </c>
      <c r="K40" s="4">
        <f>G40-I40</f>
        <v>2559</v>
      </c>
      <c r="L40" s="4"/>
      <c r="M40" s="15" t="s">
        <v>118</v>
      </c>
      <c r="N40" s="4"/>
      <c r="O40" s="4">
        <v>10</v>
      </c>
      <c r="P40" s="4"/>
    </row>
    <row r="41" spans="1:16" ht="15.75" customHeight="1">
      <c r="A41" s="4">
        <v>19</v>
      </c>
      <c r="B41" s="3" t="s">
        <v>101</v>
      </c>
      <c r="C41" s="6" t="s">
        <v>43</v>
      </c>
      <c r="D41" s="4" t="s">
        <v>38</v>
      </c>
      <c r="E41" s="4">
        <v>0.495</v>
      </c>
      <c r="F41" s="4">
        <v>190</v>
      </c>
      <c r="G41" s="4">
        <f t="shared" si="3"/>
        <v>2797</v>
      </c>
      <c r="H41" s="4">
        <f t="shared" si="1"/>
        <v>16</v>
      </c>
      <c r="I41" s="4">
        <f>F13</f>
        <v>238</v>
      </c>
      <c r="J41" s="4">
        <f>F41-H41</f>
        <v>174</v>
      </c>
      <c r="K41" s="4">
        <f>G41-I41</f>
        <v>2559</v>
      </c>
      <c r="L41" s="4"/>
      <c r="M41" s="15" t="s">
        <v>118</v>
      </c>
      <c r="N41" s="4"/>
      <c r="O41" s="4">
        <v>10</v>
      </c>
      <c r="P41" s="4"/>
    </row>
    <row r="42" spans="1:16" ht="15.75" customHeight="1">
      <c r="A42" s="4">
        <v>20</v>
      </c>
      <c r="B42" s="3" t="s">
        <v>91</v>
      </c>
      <c r="C42" s="6" t="s">
        <v>43</v>
      </c>
      <c r="D42" s="4" t="s">
        <v>42</v>
      </c>
      <c r="E42" s="4">
        <v>0.5</v>
      </c>
      <c r="F42" s="9">
        <v>260</v>
      </c>
      <c r="G42" s="4">
        <f t="shared" si="3"/>
        <v>3828</v>
      </c>
      <c r="H42" s="4">
        <f t="shared" si="1"/>
        <v>43</v>
      </c>
      <c r="I42" s="9">
        <f>F16</f>
        <v>631</v>
      </c>
      <c r="J42" s="4">
        <f t="shared" si="2"/>
        <v>217</v>
      </c>
      <c r="K42" s="4">
        <f t="shared" si="2"/>
        <v>3197</v>
      </c>
      <c r="L42" s="4" t="s">
        <v>78</v>
      </c>
      <c r="M42" s="15" t="s">
        <v>118</v>
      </c>
      <c r="N42" s="4"/>
      <c r="O42" s="4">
        <v>10</v>
      </c>
      <c r="P42" s="4"/>
    </row>
    <row r="43" spans="1:16" ht="15.75" customHeight="1">
      <c r="A43" s="4">
        <v>21</v>
      </c>
      <c r="B43" s="3" t="s">
        <v>92</v>
      </c>
      <c r="C43" s="6" t="s">
        <v>43</v>
      </c>
      <c r="D43" s="4" t="s">
        <v>42</v>
      </c>
      <c r="E43" s="4">
        <v>0.5</v>
      </c>
      <c r="F43" s="9">
        <v>260</v>
      </c>
      <c r="G43" s="4">
        <f t="shared" si="3"/>
        <v>3828</v>
      </c>
      <c r="H43" s="4">
        <f t="shared" si="1"/>
        <v>43</v>
      </c>
      <c r="I43" s="9">
        <f>F16</f>
        <v>631</v>
      </c>
      <c r="J43" s="4">
        <f t="shared" si="2"/>
        <v>217</v>
      </c>
      <c r="K43" s="4">
        <f t="shared" si="2"/>
        <v>3197</v>
      </c>
      <c r="L43" s="4" t="s">
        <v>78</v>
      </c>
      <c r="M43" s="15" t="s">
        <v>118</v>
      </c>
      <c r="N43" s="4"/>
      <c r="O43" s="4">
        <v>10</v>
      </c>
      <c r="P43" s="4"/>
    </row>
    <row r="44" spans="1:16" ht="15.75" customHeight="1">
      <c r="A44" s="4">
        <v>22</v>
      </c>
      <c r="B44" s="3" t="s">
        <v>54</v>
      </c>
      <c r="C44" s="6" t="s">
        <v>67</v>
      </c>
      <c r="D44" s="4" t="s">
        <v>68</v>
      </c>
      <c r="E44" s="4">
        <v>0.22</v>
      </c>
      <c r="F44" s="29">
        <v>308.2</v>
      </c>
      <c r="G44" s="29">
        <f t="shared" si="3"/>
        <v>181</v>
      </c>
      <c r="H44" s="29">
        <f t="shared" si="1"/>
        <v>306</v>
      </c>
      <c r="I44" s="29">
        <v>180</v>
      </c>
      <c r="J44" s="29">
        <f t="shared" si="2"/>
        <v>2.1999999999999886</v>
      </c>
      <c r="K44" s="29">
        <f t="shared" si="2"/>
        <v>1</v>
      </c>
      <c r="L44" s="2"/>
      <c r="M44" s="15" t="s">
        <v>118</v>
      </c>
      <c r="N44" s="4"/>
      <c r="O44" s="34">
        <v>0.4</v>
      </c>
      <c r="P44" s="4"/>
    </row>
    <row r="45" spans="1:16" ht="15.75" customHeight="1">
      <c r="A45" s="4">
        <v>23</v>
      </c>
      <c r="B45" s="3" t="s">
        <v>55</v>
      </c>
      <c r="C45" s="6" t="s">
        <v>67</v>
      </c>
      <c r="D45" s="4" t="s">
        <v>68</v>
      </c>
      <c r="E45" s="4">
        <v>0.22</v>
      </c>
      <c r="F45" s="30"/>
      <c r="G45" s="30"/>
      <c r="H45" s="30"/>
      <c r="I45" s="30"/>
      <c r="J45" s="30"/>
      <c r="K45" s="30"/>
      <c r="L45" s="2"/>
      <c r="M45" s="15" t="s">
        <v>118</v>
      </c>
      <c r="N45" s="4"/>
      <c r="O45" s="34"/>
      <c r="P45" s="4"/>
    </row>
    <row r="46" spans="1:16" ht="15.75" customHeight="1">
      <c r="A46" s="4">
        <v>24</v>
      </c>
      <c r="B46" s="3" t="s">
        <v>56</v>
      </c>
      <c r="C46" s="6" t="s">
        <v>67</v>
      </c>
      <c r="D46" s="4" t="s">
        <v>68</v>
      </c>
      <c r="E46" s="4">
        <v>0.22</v>
      </c>
      <c r="F46" s="29">
        <v>308.2</v>
      </c>
      <c r="G46" s="29">
        <f>ROUND(1.732*O46*F46*0.85,0)</f>
        <v>181</v>
      </c>
      <c r="H46" s="29">
        <f>ROUND(I46/(1.732*O46*0.85),0)</f>
        <v>306</v>
      </c>
      <c r="I46" s="29">
        <v>180</v>
      </c>
      <c r="J46" s="29">
        <f>F46-H46</f>
        <v>2.1999999999999886</v>
      </c>
      <c r="K46" s="29">
        <f>G46-I46</f>
        <v>1</v>
      </c>
      <c r="L46" s="2"/>
      <c r="M46" s="15" t="s">
        <v>118</v>
      </c>
      <c r="N46" s="4"/>
      <c r="O46" s="34">
        <v>0.4</v>
      </c>
      <c r="P46" s="4"/>
    </row>
    <row r="47" spans="1:16" ht="15.75" customHeight="1">
      <c r="A47" s="4">
        <v>25</v>
      </c>
      <c r="B47" s="3" t="s">
        <v>57</v>
      </c>
      <c r="C47" s="6" t="s">
        <v>67</v>
      </c>
      <c r="D47" s="4" t="s">
        <v>68</v>
      </c>
      <c r="E47" s="4">
        <v>0.22</v>
      </c>
      <c r="F47" s="30"/>
      <c r="G47" s="30"/>
      <c r="H47" s="30"/>
      <c r="I47" s="30"/>
      <c r="J47" s="30"/>
      <c r="K47" s="30"/>
      <c r="L47" s="2"/>
      <c r="M47" s="15" t="s">
        <v>118</v>
      </c>
      <c r="N47" s="4"/>
      <c r="O47" s="34"/>
      <c r="P47" s="4"/>
    </row>
    <row r="48" spans="1:16" ht="15.75" customHeight="1">
      <c r="A48" s="4">
        <v>26</v>
      </c>
      <c r="B48" s="3" t="s">
        <v>64</v>
      </c>
      <c r="C48" s="6" t="s">
        <v>67</v>
      </c>
      <c r="D48" s="4" t="s">
        <v>71</v>
      </c>
      <c r="E48" s="4">
        <v>0.09</v>
      </c>
      <c r="F48" s="4">
        <v>82.8</v>
      </c>
      <c r="G48" s="4">
        <f>ROUND(1.732*O48*F48*0.85,0)</f>
        <v>49</v>
      </c>
      <c r="H48" s="4">
        <f>ROUND(I48/(1.732*O48*0.85),0)</f>
        <v>110</v>
      </c>
      <c r="I48" s="4">
        <v>65</v>
      </c>
      <c r="J48" s="4">
        <f>F48-H48</f>
        <v>-27.200000000000003</v>
      </c>
      <c r="K48" s="12">
        <f t="shared" si="2"/>
        <v>-16</v>
      </c>
      <c r="L48" s="2"/>
      <c r="M48" s="15" t="s">
        <v>118</v>
      </c>
      <c r="N48" s="4"/>
      <c r="O48" s="4">
        <v>0.4</v>
      </c>
      <c r="P48" s="4"/>
    </row>
    <row r="49" spans="1:16" ht="15.75" customHeight="1">
      <c r="A49" s="4">
        <v>27</v>
      </c>
      <c r="B49" s="3" t="s">
        <v>123</v>
      </c>
      <c r="C49" s="6" t="s">
        <v>119</v>
      </c>
      <c r="D49" s="4" t="s">
        <v>120</v>
      </c>
      <c r="E49" s="4">
        <v>0.2</v>
      </c>
      <c r="F49" s="4">
        <v>210</v>
      </c>
      <c r="G49" s="4">
        <f>ROUND(1.732*O49*F49*0.85,0)</f>
        <v>124</v>
      </c>
      <c r="H49" s="4">
        <f>ROUND(I49/(1.732*O49*0.85),0)</f>
        <v>93</v>
      </c>
      <c r="I49" s="4">
        <v>55</v>
      </c>
      <c r="J49" s="4">
        <f>F49-H49</f>
        <v>117</v>
      </c>
      <c r="K49" s="4">
        <f>G49-I49</f>
        <v>69</v>
      </c>
      <c r="L49" s="2"/>
      <c r="M49" s="15" t="s">
        <v>118</v>
      </c>
      <c r="N49" s="4"/>
      <c r="O49" s="4">
        <v>0.4</v>
      </c>
      <c r="P49" s="4"/>
    </row>
    <row r="50" spans="1:16" ht="15.75" customHeight="1">
      <c r="A50" s="4">
        <v>28</v>
      </c>
      <c r="B50" s="3" t="s">
        <v>124</v>
      </c>
      <c r="C50" s="6" t="s">
        <v>119</v>
      </c>
      <c r="D50" s="4" t="s">
        <v>71</v>
      </c>
      <c r="E50" s="4">
        <v>0.3</v>
      </c>
      <c r="F50" s="4">
        <v>130</v>
      </c>
      <c r="G50" s="4">
        <f>ROUND(1.732*O50*F50*0.85,0)</f>
        <v>77</v>
      </c>
      <c r="H50" s="4">
        <f>ROUND(I50/(1.732*O50*0.85),0)</f>
        <v>68</v>
      </c>
      <c r="I50" s="4">
        <v>40</v>
      </c>
      <c r="J50" s="4">
        <f>F50-H50</f>
        <v>62</v>
      </c>
      <c r="K50" s="4">
        <f>G50-I50</f>
        <v>37</v>
      </c>
      <c r="L50" s="2"/>
      <c r="M50" s="15" t="s">
        <v>118</v>
      </c>
      <c r="N50" s="4"/>
      <c r="O50" s="4">
        <v>0.4</v>
      </c>
      <c r="P50" s="4"/>
    </row>
    <row r="51" spans="1:16" ht="15">
      <c r="A51" s="4">
        <v>29</v>
      </c>
      <c r="B51" s="3" t="s">
        <v>121</v>
      </c>
      <c r="C51" s="6" t="s">
        <v>119</v>
      </c>
      <c r="D51" s="4" t="s">
        <v>71</v>
      </c>
      <c r="E51" s="4">
        <v>0.18</v>
      </c>
      <c r="F51" s="4">
        <v>130</v>
      </c>
      <c r="G51" s="4">
        <f>ROUND(1.732*O51*F51*0.85,0)</f>
        <v>77</v>
      </c>
      <c r="H51" s="4">
        <f>ROUND(I51/(1.732*O51*0.85),0)</f>
        <v>51</v>
      </c>
      <c r="I51" s="4">
        <v>30</v>
      </c>
      <c r="J51" s="4">
        <f>F51-H51</f>
        <v>79</v>
      </c>
      <c r="K51" s="4">
        <f>G51-I51</f>
        <v>47</v>
      </c>
      <c r="L51" s="2"/>
      <c r="M51" s="15" t="s">
        <v>118</v>
      </c>
      <c r="N51" s="4"/>
      <c r="O51" s="4">
        <v>0.4</v>
      </c>
      <c r="P51" s="4"/>
    </row>
    <row r="52" spans="1:16" ht="14.25" customHeight="1">
      <c r="A52" s="4">
        <v>30</v>
      </c>
      <c r="B52" s="3" t="s">
        <v>122</v>
      </c>
      <c r="C52" s="6" t="s">
        <v>119</v>
      </c>
      <c r="D52" s="4" t="s">
        <v>120</v>
      </c>
      <c r="E52" s="4">
        <v>0.15</v>
      </c>
      <c r="F52" s="4">
        <v>210</v>
      </c>
      <c r="G52" s="4">
        <f>ROUND(1.732*O52*F52*0.85,0)</f>
        <v>124</v>
      </c>
      <c r="H52" s="4">
        <f>ROUND(I52/(1.732*O52*0.85),0)</f>
        <v>0</v>
      </c>
      <c r="I52" s="4">
        <v>0</v>
      </c>
      <c r="J52" s="4">
        <f>F52-H52</f>
        <v>210</v>
      </c>
      <c r="K52" s="4">
        <f>G52-I52</f>
        <v>124</v>
      </c>
      <c r="L52" s="2"/>
      <c r="M52" s="15" t="s">
        <v>118</v>
      </c>
      <c r="N52" s="4"/>
      <c r="O52" s="4">
        <v>0.4</v>
      </c>
      <c r="P52" s="4"/>
    </row>
  </sheetData>
  <sheetProtection/>
  <mergeCells count="77">
    <mergeCell ref="M3:P3"/>
    <mergeCell ref="A5:P5"/>
    <mergeCell ref="F6:G6"/>
    <mergeCell ref="H6:I6"/>
    <mergeCell ref="J6:K6"/>
    <mergeCell ref="A1:P1"/>
    <mergeCell ref="A2:P2"/>
    <mergeCell ref="A3:A4"/>
    <mergeCell ref="B3:B4"/>
    <mergeCell ref="C3:C4"/>
    <mergeCell ref="D3:E3"/>
    <mergeCell ref="F3:G4"/>
    <mergeCell ref="H3:I4"/>
    <mergeCell ref="J3:K4"/>
    <mergeCell ref="L3:L4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J21:K21"/>
    <mergeCell ref="L21:L22"/>
    <mergeCell ref="M21:P21"/>
    <mergeCell ref="F19:G19"/>
    <mergeCell ref="H19:I19"/>
    <mergeCell ref="J19:K19"/>
    <mergeCell ref="F44:F45"/>
    <mergeCell ref="G44:G45"/>
    <mergeCell ref="H44:H45"/>
    <mergeCell ref="I44:I45"/>
    <mergeCell ref="A20:P20"/>
    <mergeCell ref="A21:A22"/>
    <mergeCell ref="B21:B22"/>
    <mergeCell ref="C21:E21"/>
    <mergeCell ref="F21:G21"/>
    <mergeCell ref="H21:I21"/>
    <mergeCell ref="J44:J45"/>
    <mergeCell ref="K44:K45"/>
    <mergeCell ref="O44:O45"/>
    <mergeCell ref="F46:F47"/>
    <mergeCell ref="G46:G47"/>
    <mergeCell ref="H46:H47"/>
    <mergeCell ref="I46:I47"/>
    <mergeCell ref="J46:J47"/>
    <mergeCell ref="K46:K47"/>
    <mergeCell ref="O46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zoomScale="85" zoomScaleNormal="85" zoomScalePageLayoutView="0" workbookViewId="0" topLeftCell="A21">
      <selection activeCell="B19" sqref="B19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12.7109375" style="1" customWidth="1"/>
    <col min="4" max="4" width="15.421875" style="1" customWidth="1"/>
    <col min="5" max="5" width="11.57421875" style="1" customWidth="1"/>
    <col min="6" max="11" width="12.00390625" style="1" customWidth="1"/>
    <col min="12" max="12" width="28.421875" style="1" customWidth="1"/>
    <col min="13" max="13" width="27.28125" style="14" customWidth="1"/>
    <col min="14" max="14" width="19.7109375" style="7" customWidth="1"/>
    <col min="15" max="15" width="12.8515625" style="7" customWidth="1"/>
    <col min="16" max="16" width="26.140625" style="7" customWidth="1"/>
    <col min="17" max="16384" width="9.140625" style="1" customWidth="1"/>
  </cols>
  <sheetData>
    <row r="1" spans="1:16" ht="24.75" customHeight="1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4.75" customHeight="1">
      <c r="A2" s="27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0.25" customHeight="1">
      <c r="A3" s="28" t="s">
        <v>0</v>
      </c>
      <c r="B3" s="28" t="s">
        <v>1</v>
      </c>
      <c r="C3" s="28" t="s">
        <v>26</v>
      </c>
      <c r="D3" s="28" t="s">
        <v>18</v>
      </c>
      <c r="E3" s="28"/>
      <c r="F3" s="28" t="s">
        <v>19</v>
      </c>
      <c r="G3" s="28"/>
      <c r="H3" s="28" t="s">
        <v>93</v>
      </c>
      <c r="I3" s="28"/>
      <c r="J3" s="28" t="s">
        <v>20</v>
      </c>
      <c r="K3" s="28"/>
      <c r="L3" s="28" t="s">
        <v>77</v>
      </c>
      <c r="M3" s="36" t="s">
        <v>110</v>
      </c>
      <c r="N3" s="50"/>
      <c r="O3" s="50"/>
      <c r="P3" s="37"/>
    </row>
    <row r="4" spans="1:16" ht="39" customHeight="1">
      <c r="A4" s="28"/>
      <c r="B4" s="28"/>
      <c r="C4" s="28"/>
      <c r="D4" s="5" t="s">
        <v>25</v>
      </c>
      <c r="E4" s="5" t="s">
        <v>27</v>
      </c>
      <c r="F4" s="28"/>
      <c r="G4" s="28"/>
      <c r="H4" s="28"/>
      <c r="I4" s="28"/>
      <c r="J4" s="28"/>
      <c r="K4" s="28"/>
      <c r="L4" s="28"/>
      <c r="M4" s="4" t="s">
        <v>106</v>
      </c>
      <c r="N4" s="4" t="s">
        <v>107</v>
      </c>
      <c r="O4" s="4" t="s">
        <v>109</v>
      </c>
      <c r="P4" s="4" t="s">
        <v>108</v>
      </c>
    </row>
    <row r="5" spans="1:16" ht="17.2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15">
      <c r="A6" s="4">
        <v>1</v>
      </c>
      <c r="B6" s="3" t="s">
        <v>2</v>
      </c>
      <c r="C6" s="3" t="s">
        <v>21</v>
      </c>
      <c r="D6" s="4" t="s">
        <v>29</v>
      </c>
      <c r="E6" s="4">
        <v>16000</v>
      </c>
      <c r="F6" s="34">
        <v>6781</v>
      </c>
      <c r="G6" s="34"/>
      <c r="H6" s="34">
        <f>E6-F6</f>
        <v>9219</v>
      </c>
      <c r="I6" s="34"/>
      <c r="J6" s="34" t="s">
        <v>30</v>
      </c>
      <c r="K6" s="34"/>
      <c r="L6" s="10" t="s">
        <v>82</v>
      </c>
      <c r="M6" s="15"/>
      <c r="N6" s="4"/>
      <c r="O6" s="4">
        <v>6</v>
      </c>
      <c r="P6" s="4"/>
    </row>
    <row r="7" spans="1:16" ht="15">
      <c r="A7" s="4">
        <v>2</v>
      </c>
      <c r="B7" s="3" t="s">
        <v>3</v>
      </c>
      <c r="C7" s="3" t="s">
        <v>22</v>
      </c>
      <c r="D7" s="4" t="s">
        <v>32</v>
      </c>
      <c r="E7" s="4">
        <v>1070</v>
      </c>
      <c r="F7" s="34">
        <v>870</v>
      </c>
      <c r="G7" s="34"/>
      <c r="H7" s="34">
        <f aca="true" t="shared" si="0" ref="H7:H18">E7-F7</f>
        <v>200</v>
      </c>
      <c r="I7" s="34"/>
      <c r="J7" s="34" t="s">
        <v>30</v>
      </c>
      <c r="K7" s="34"/>
      <c r="L7" s="10" t="s">
        <v>115</v>
      </c>
      <c r="M7" s="15"/>
      <c r="N7" s="4"/>
      <c r="O7" s="4" t="s">
        <v>111</v>
      </c>
      <c r="P7" s="4"/>
    </row>
    <row r="8" spans="1:16" ht="39">
      <c r="A8" s="4">
        <v>3</v>
      </c>
      <c r="B8" s="3" t="s">
        <v>4</v>
      </c>
      <c r="C8" s="3" t="s">
        <v>21</v>
      </c>
      <c r="D8" s="4" t="s">
        <v>32</v>
      </c>
      <c r="E8" s="4">
        <v>1070</v>
      </c>
      <c r="F8" s="34">
        <v>1120</v>
      </c>
      <c r="G8" s="34"/>
      <c r="H8" s="35">
        <f t="shared" si="0"/>
        <v>-50</v>
      </c>
      <c r="I8" s="35"/>
      <c r="J8" s="34" t="s">
        <v>30</v>
      </c>
      <c r="K8" s="34"/>
      <c r="L8" s="10" t="s">
        <v>116</v>
      </c>
      <c r="M8" s="15"/>
      <c r="N8" s="4"/>
      <c r="O8" s="4" t="s">
        <v>112</v>
      </c>
      <c r="P8" s="4"/>
    </row>
    <row r="9" spans="1:16" ht="15">
      <c r="A9" s="4">
        <v>4</v>
      </c>
      <c r="B9" s="3" t="s">
        <v>5</v>
      </c>
      <c r="C9" s="3" t="s">
        <v>21</v>
      </c>
      <c r="D9" s="4" t="s">
        <v>34</v>
      </c>
      <c r="E9" s="4">
        <v>425</v>
      </c>
      <c r="F9" s="34">
        <v>305</v>
      </c>
      <c r="G9" s="34"/>
      <c r="H9" s="34">
        <f t="shared" si="0"/>
        <v>120</v>
      </c>
      <c r="I9" s="34"/>
      <c r="J9" s="34" t="s">
        <v>30</v>
      </c>
      <c r="K9" s="34"/>
      <c r="L9" s="4"/>
      <c r="M9" s="15"/>
      <c r="N9" s="4"/>
      <c r="O9" s="4" t="s">
        <v>112</v>
      </c>
      <c r="P9" s="4"/>
    </row>
    <row r="10" spans="1:16" ht="16.5" customHeight="1">
      <c r="A10" s="4">
        <v>5</v>
      </c>
      <c r="B10" s="3" t="s">
        <v>6</v>
      </c>
      <c r="C10" s="3" t="s">
        <v>22</v>
      </c>
      <c r="D10" s="4" t="s">
        <v>33</v>
      </c>
      <c r="E10" s="4">
        <v>5870</v>
      </c>
      <c r="F10" s="34">
        <f>F11+F12+F18+L10+1197.5+793.4+1087.83+1013.97</f>
        <v>8403.223999999998</v>
      </c>
      <c r="G10" s="34"/>
      <c r="H10" s="35">
        <f t="shared" si="0"/>
        <v>-2533.2239999999983</v>
      </c>
      <c r="I10" s="35"/>
      <c r="J10" s="35" t="s">
        <v>31</v>
      </c>
      <c r="K10" s="35"/>
      <c r="L10" s="10">
        <v>1175.344</v>
      </c>
      <c r="M10" s="15"/>
      <c r="N10" s="4"/>
      <c r="O10" s="4" t="s">
        <v>111</v>
      </c>
      <c r="P10" s="16"/>
    </row>
    <row r="11" spans="1:16" ht="15">
      <c r="A11" s="4">
        <v>6</v>
      </c>
      <c r="B11" s="3" t="s">
        <v>7</v>
      </c>
      <c r="C11" s="3" t="s">
        <v>22</v>
      </c>
      <c r="D11" s="4" t="s">
        <v>32</v>
      </c>
      <c r="E11" s="4">
        <v>1070</v>
      </c>
      <c r="F11" s="34">
        <v>796.6</v>
      </c>
      <c r="G11" s="34"/>
      <c r="H11" s="34">
        <f t="shared" si="0"/>
        <v>273.4</v>
      </c>
      <c r="I11" s="34"/>
      <c r="J11" s="35" t="s">
        <v>31</v>
      </c>
      <c r="K11" s="35"/>
      <c r="L11" s="4"/>
      <c r="M11" s="15"/>
      <c r="N11" s="4"/>
      <c r="O11" s="4">
        <v>0.4</v>
      </c>
      <c r="P11" s="4"/>
    </row>
    <row r="12" spans="1:16" ht="15">
      <c r="A12" s="4">
        <v>7</v>
      </c>
      <c r="B12" s="3" t="s">
        <v>86</v>
      </c>
      <c r="C12" s="3" t="s">
        <v>22</v>
      </c>
      <c r="D12" s="4" t="s">
        <v>32</v>
      </c>
      <c r="E12" s="4">
        <v>1070</v>
      </c>
      <c r="F12" s="34">
        <v>1168.58</v>
      </c>
      <c r="G12" s="34"/>
      <c r="H12" s="35">
        <f>E12-F12</f>
        <v>-98.57999999999993</v>
      </c>
      <c r="I12" s="35"/>
      <c r="J12" s="35" t="s">
        <v>31</v>
      </c>
      <c r="K12" s="35"/>
      <c r="L12" s="4" t="s">
        <v>85</v>
      </c>
      <c r="M12" s="15"/>
      <c r="N12" s="4"/>
      <c r="O12" s="4">
        <v>0.4</v>
      </c>
      <c r="P12" s="4"/>
    </row>
    <row r="13" spans="1:16" ht="15">
      <c r="A13" s="4">
        <v>8</v>
      </c>
      <c r="B13" s="3" t="s">
        <v>98</v>
      </c>
      <c r="C13" s="3" t="s">
        <v>22</v>
      </c>
      <c r="D13" s="4" t="s">
        <v>99</v>
      </c>
      <c r="E13" s="4">
        <v>270</v>
      </c>
      <c r="F13" s="34">
        <v>223</v>
      </c>
      <c r="G13" s="34"/>
      <c r="H13" s="35">
        <f>E13-F13</f>
        <v>47</v>
      </c>
      <c r="I13" s="35"/>
      <c r="J13" s="35" t="s">
        <v>31</v>
      </c>
      <c r="K13" s="35"/>
      <c r="L13" s="4" t="s">
        <v>85</v>
      </c>
      <c r="M13" s="15"/>
      <c r="N13" s="4"/>
      <c r="O13" s="4">
        <v>0.4</v>
      </c>
      <c r="P13" s="4"/>
    </row>
    <row r="14" spans="1:16" ht="15.75" customHeight="1">
      <c r="A14" s="4">
        <v>8</v>
      </c>
      <c r="B14" s="3" t="s">
        <v>8</v>
      </c>
      <c r="C14" s="3" t="s">
        <v>22</v>
      </c>
      <c r="D14" s="4" t="s">
        <v>35</v>
      </c>
      <c r="E14" s="4">
        <v>135</v>
      </c>
      <c r="F14" s="34">
        <f>30+10</f>
        <v>40</v>
      </c>
      <c r="G14" s="34"/>
      <c r="H14" s="34">
        <f t="shared" si="0"/>
        <v>95</v>
      </c>
      <c r="I14" s="34"/>
      <c r="J14" s="34" t="s">
        <v>30</v>
      </c>
      <c r="K14" s="34"/>
      <c r="L14" s="4" t="s">
        <v>78</v>
      </c>
      <c r="M14" s="15"/>
      <c r="N14" s="4"/>
      <c r="O14" s="4">
        <v>0.4</v>
      </c>
      <c r="P14" s="4"/>
    </row>
    <row r="15" spans="1:16" ht="15">
      <c r="A15" s="4">
        <v>9</v>
      </c>
      <c r="B15" s="3" t="s">
        <v>9</v>
      </c>
      <c r="C15" s="3" t="s">
        <v>22</v>
      </c>
      <c r="D15" s="4" t="s">
        <v>32</v>
      </c>
      <c r="E15" s="4">
        <v>1070</v>
      </c>
      <c r="F15" s="34">
        <v>679.92</v>
      </c>
      <c r="G15" s="34"/>
      <c r="H15" s="35">
        <f t="shared" si="0"/>
        <v>390.08000000000004</v>
      </c>
      <c r="I15" s="35"/>
      <c r="J15" s="35" t="s">
        <v>31</v>
      </c>
      <c r="K15" s="35"/>
      <c r="L15" s="4" t="s">
        <v>85</v>
      </c>
      <c r="M15" s="15"/>
      <c r="N15" s="4"/>
      <c r="O15" s="4">
        <v>0.4</v>
      </c>
      <c r="P15" s="4"/>
    </row>
    <row r="16" spans="1:16" ht="39">
      <c r="A16" s="4">
        <v>10</v>
      </c>
      <c r="B16" s="3" t="s">
        <v>90</v>
      </c>
      <c r="C16" s="3" t="s">
        <v>22</v>
      </c>
      <c r="D16" s="4" t="s">
        <v>32</v>
      </c>
      <c r="E16" s="4">
        <v>1070</v>
      </c>
      <c r="F16" s="34">
        <v>621</v>
      </c>
      <c r="G16" s="34"/>
      <c r="H16" s="35">
        <f>E16-F16</f>
        <v>449</v>
      </c>
      <c r="I16" s="35"/>
      <c r="J16" s="34" t="s">
        <v>30</v>
      </c>
      <c r="K16" s="34"/>
      <c r="L16" s="10" t="s">
        <v>97</v>
      </c>
      <c r="M16" s="15"/>
      <c r="N16" s="4"/>
      <c r="O16" s="4">
        <v>0.4</v>
      </c>
      <c r="P16" s="4"/>
    </row>
    <row r="17" spans="1:16" ht="25.5" customHeight="1">
      <c r="A17" s="4">
        <v>11</v>
      </c>
      <c r="B17" s="3" t="s">
        <v>10</v>
      </c>
      <c r="C17" s="3" t="s">
        <v>21</v>
      </c>
      <c r="D17" s="4" t="s">
        <v>36</v>
      </c>
      <c r="E17" s="4">
        <v>265</v>
      </c>
      <c r="F17" s="34">
        <v>95</v>
      </c>
      <c r="G17" s="34"/>
      <c r="H17" s="34">
        <f t="shared" si="0"/>
        <v>170</v>
      </c>
      <c r="I17" s="34"/>
      <c r="J17" s="35" t="s">
        <v>31</v>
      </c>
      <c r="K17" s="35"/>
      <c r="L17" s="4" t="s">
        <v>84</v>
      </c>
      <c r="M17" s="15"/>
      <c r="N17" s="4"/>
      <c r="O17" s="4">
        <v>0.4</v>
      </c>
      <c r="P17" s="4"/>
    </row>
    <row r="18" spans="1:16" ht="15">
      <c r="A18" s="4">
        <v>12</v>
      </c>
      <c r="B18" s="3" t="s">
        <v>11</v>
      </c>
      <c r="C18" s="3" t="s">
        <v>21</v>
      </c>
      <c r="D18" s="4" t="s">
        <v>37</v>
      </c>
      <c r="E18" s="4">
        <v>1700</v>
      </c>
      <c r="F18" s="34">
        <v>1170</v>
      </c>
      <c r="G18" s="34"/>
      <c r="H18" s="34">
        <f t="shared" si="0"/>
        <v>530</v>
      </c>
      <c r="I18" s="34"/>
      <c r="J18" s="35" t="s">
        <v>31</v>
      </c>
      <c r="K18" s="35"/>
      <c r="L18" s="4" t="s">
        <v>85</v>
      </c>
      <c r="M18" s="15"/>
      <c r="N18" s="4"/>
      <c r="O18" s="4">
        <v>0.4</v>
      </c>
      <c r="P18" s="4"/>
    </row>
    <row r="19" spans="1:16" ht="15">
      <c r="A19" s="4">
        <v>13</v>
      </c>
      <c r="B19" s="3" t="s">
        <v>79</v>
      </c>
      <c r="C19" s="3" t="s">
        <v>21</v>
      </c>
      <c r="D19" s="4" t="s">
        <v>80</v>
      </c>
      <c r="E19" s="4">
        <v>340</v>
      </c>
      <c r="F19" s="36">
        <v>155</v>
      </c>
      <c r="G19" s="37"/>
      <c r="H19" s="34">
        <f>E19-F19</f>
        <v>185</v>
      </c>
      <c r="I19" s="34"/>
      <c r="J19" s="36" t="s">
        <v>30</v>
      </c>
      <c r="K19" s="37"/>
      <c r="L19" s="4"/>
      <c r="M19" s="15"/>
      <c r="N19" s="4"/>
      <c r="O19" s="4">
        <v>0.4</v>
      </c>
      <c r="P19" s="4"/>
    </row>
    <row r="20" spans="1:16" ht="15">
      <c r="A20" s="12">
        <v>14</v>
      </c>
      <c r="B20" s="13" t="s">
        <v>95</v>
      </c>
      <c r="C20" s="13" t="s">
        <v>21</v>
      </c>
      <c r="D20" s="12" t="s">
        <v>96</v>
      </c>
      <c r="E20" s="12">
        <v>40000</v>
      </c>
      <c r="F20" s="52">
        <f>50+50+500+489.4+250+F19+F10</f>
        <v>9897.623999999998</v>
      </c>
      <c r="G20" s="53"/>
      <c r="H20" s="54">
        <f>E20/2-F20</f>
        <v>10102.376000000002</v>
      </c>
      <c r="I20" s="55"/>
      <c r="J20" s="54" t="s">
        <v>30</v>
      </c>
      <c r="K20" s="55"/>
      <c r="L20" s="12" t="s">
        <v>105</v>
      </c>
      <c r="M20" s="15"/>
      <c r="N20" s="4"/>
      <c r="O20" s="12" t="s">
        <v>113</v>
      </c>
      <c r="P20" s="4"/>
    </row>
    <row r="21" spans="1:16" ht="17.25" customHeight="1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1:16" ht="24.75" customHeight="1">
      <c r="A22" s="28" t="s">
        <v>0</v>
      </c>
      <c r="B22" s="28" t="s">
        <v>1</v>
      </c>
      <c r="C22" s="28" t="s">
        <v>18</v>
      </c>
      <c r="D22" s="28"/>
      <c r="E22" s="28"/>
      <c r="F22" s="28" t="s">
        <v>74</v>
      </c>
      <c r="G22" s="28"/>
      <c r="H22" s="28" t="s">
        <v>75</v>
      </c>
      <c r="I22" s="28"/>
      <c r="J22" s="28" t="s">
        <v>76</v>
      </c>
      <c r="K22" s="28"/>
      <c r="L22" s="28" t="s">
        <v>77</v>
      </c>
      <c r="M22" s="15"/>
      <c r="N22" s="4"/>
      <c r="O22" s="4"/>
      <c r="P22" s="4"/>
    </row>
    <row r="23" spans="1:16" ht="34.5" customHeight="1">
      <c r="A23" s="28"/>
      <c r="B23" s="28"/>
      <c r="C23" s="5" t="s">
        <v>23</v>
      </c>
      <c r="D23" s="5" t="s">
        <v>24</v>
      </c>
      <c r="E23" s="5" t="s">
        <v>28</v>
      </c>
      <c r="F23" s="5" t="s">
        <v>72</v>
      </c>
      <c r="G23" s="5" t="s">
        <v>73</v>
      </c>
      <c r="H23" s="5" t="s">
        <v>72</v>
      </c>
      <c r="I23" s="5" t="s">
        <v>73</v>
      </c>
      <c r="J23" s="5" t="s">
        <v>72</v>
      </c>
      <c r="K23" s="5" t="s">
        <v>73</v>
      </c>
      <c r="L23" s="28"/>
      <c r="M23" s="15"/>
      <c r="N23" s="4"/>
      <c r="O23" s="4"/>
      <c r="P23" s="4"/>
    </row>
    <row r="24" spans="1:16" ht="15.75" customHeight="1">
      <c r="A24" s="4">
        <v>1</v>
      </c>
      <c r="B24" s="3" t="s">
        <v>12</v>
      </c>
      <c r="C24" s="6" t="s">
        <v>39</v>
      </c>
      <c r="D24" s="4" t="s">
        <v>40</v>
      </c>
      <c r="E24" s="4">
        <v>10.5</v>
      </c>
      <c r="F24" s="4">
        <v>450</v>
      </c>
      <c r="G24" s="4">
        <v>16000</v>
      </c>
      <c r="H24" s="4">
        <f aca="true" t="shared" si="1" ref="H24:H45">ROUND(I24/(1.732*O24*0.85),0)</f>
        <v>42</v>
      </c>
      <c r="I24" s="4">
        <f>F6</f>
        <v>6781</v>
      </c>
      <c r="J24" s="4">
        <f>F24-H24</f>
        <v>408</v>
      </c>
      <c r="K24" s="4">
        <f>G24-I24</f>
        <v>9219</v>
      </c>
      <c r="L24" s="2"/>
      <c r="M24" s="15"/>
      <c r="N24" s="4"/>
      <c r="O24" s="4">
        <v>110</v>
      </c>
      <c r="P24" s="4"/>
    </row>
    <row r="25" spans="1:16" ht="15.75" customHeight="1">
      <c r="A25" s="4">
        <v>2</v>
      </c>
      <c r="B25" s="3" t="s">
        <v>13</v>
      </c>
      <c r="C25" s="6" t="s">
        <v>39</v>
      </c>
      <c r="D25" s="4" t="s">
        <v>40</v>
      </c>
      <c r="E25" s="4">
        <v>10.5</v>
      </c>
      <c r="F25" s="4">
        <v>450</v>
      </c>
      <c r="G25" s="4">
        <v>16000</v>
      </c>
      <c r="H25" s="4">
        <f t="shared" si="1"/>
        <v>42</v>
      </c>
      <c r="I25" s="4">
        <f>F6</f>
        <v>6781</v>
      </c>
      <c r="J25" s="4">
        <f aca="true" t="shared" si="2" ref="J25:K53">F25-H25</f>
        <v>408</v>
      </c>
      <c r="K25" s="4">
        <f t="shared" si="2"/>
        <v>9219</v>
      </c>
      <c r="L25" s="2"/>
      <c r="M25" s="15"/>
      <c r="N25" s="4"/>
      <c r="O25" s="4">
        <v>110</v>
      </c>
      <c r="P25" s="4"/>
    </row>
    <row r="26" spans="1:16" ht="15.75" customHeight="1">
      <c r="A26" s="4">
        <v>3</v>
      </c>
      <c r="B26" s="3" t="s">
        <v>47</v>
      </c>
      <c r="C26" s="6" t="s">
        <v>41</v>
      </c>
      <c r="D26" s="4" t="s">
        <v>42</v>
      </c>
      <c r="E26" s="4">
        <v>0.12</v>
      </c>
      <c r="F26" s="4">
        <v>240</v>
      </c>
      <c r="G26" s="4">
        <f aca="true" t="shared" si="3" ref="G26:G45">ROUND(1.732*O26*F26*0.85,0)</f>
        <v>3533</v>
      </c>
      <c r="H26" s="4">
        <f t="shared" si="1"/>
        <v>59</v>
      </c>
      <c r="I26" s="4">
        <f>F7</f>
        <v>870</v>
      </c>
      <c r="J26" s="4">
        <f t="shared" si="2"/>
        <v>181</v>
      </c>
      <c r="K26" s="4">
        <f t="shared" si="2"/>
        <v>2663</v>
      </c>
      <c r="L26" s="2"/>
      <c r="M26" s="15"/>
      <c r="N26" s="4"/>
      <c r="O26" s="4">
        <v>10</v>
      </c>
      <c r="P26" s="4"/>
    </row>
    <row r="27" spans="1:16" ht="15.75" customHeight="1">
      <c r="A27" s="4">
        <v>4</v>
      </c>
      <c r="B27" s="3" t="s">
        <v>48</v>
      </c>
      <c r="C27" s="6" t="s">
        <v>41</v>
      </c>
      <c r="D27" s="4" t="s">
        <v>42</v>
      </c>
      <c r="E27" s="4">
        <v>0.12</v>
      </c>
      <c r="F27" s="4">
        <v>240</v>
      </c>
      <c r="G27" s="4">
        <f t="shared" si="3"/>
        <v>3533</v>
      </c>
      <c r="H27" s="4">
        <f t="shared" si="1"/>
        <v>59</v>
      </c>
      <c r="I27" s="4">
        <f>F7</f>
        <v>870</v>
      </c>
      <c r="J27" s="4">
        <f t="shared" si="2"/>
        <v>181</v>
      </c>
      <c r="K27" s="4">
        <f t="shared" si="2"/>
        <v>2663</v>
      </c>
      <c r="L27" s="2"/>
      <c r="M27" s="15"/>
      <c r="N27" s="4"/>
      <c r="O27" s="4">
        <v>10</v>
      </c>
      <c r="P27" s="4"/>
    </row>
    <row r="28" spans="1:16" ht="15.75" customHeight="1">
      <c r="A28" s="4">
        <v>5</v>
      </c>
      <c r="B28" s="3" t="s">
        <v>49</v>
      </c>
      <c r="C28" s="6" t="s">
        <v>43</v>
      </c>
      <c r="D28" s="4" t="s">
        <v>44</v>
      </c>
      <c r="E28" s="4">
        <v>1.58</v>
      </c>
      <c r="F28" s="4">
        <v>340</v>
      </c>
      <c r="G28" s="4">
        <f t="shared" si="3"/>
        <v>3003</v>
      </c>
      <c r="H28" s="4">
        <f t="shared" si="1"/>
        <v>127</v>
      </c>
      <c r="I28" s="4">
        <f>F8</f>
        <v>1120</v>
      </c>
      <c r="J28" s="4">
        <f t="shared" si="2"/>
        <v>213</v>
      </c>
      <c r="K28" s="4">
        <f t="shared" si="2"/>
        <v>1883</v>
      </c>
      <c r="L28" s="2"/>
      <c r="M28" s="15"/>
      <c r="N28" s="4"/>
      <c r="O28" s="4">
        <v>6</v>
      </c>
      <c r="P28" s="4"/>
    </row>
    <row r="29" spans="1:16" ht="15.75" customHeight="1">
      <c r="A29" s="4">
        <v>6</v>
      </c>
      <c r="B29" s="3" t="s">
        <v>50</v>
      </c>
      <c r="C29" s="6" t="s">
        <v>43</v>
      </c>
      <c r="D29" s="4" t="s">
        <v>44</v>
      </c>
      <c r="E29" s="4">
        <v>1.58</v>
      </c>
      <c r="F29" s="4">
        <v>340</v>
      </c>
      <c r="G29" s="4">
        <f t="shared" si="3"/>
        <v>3003</v>
      </c>
      <c r="H29" s="4">
        <f t="shared" si="1"/>
        <v>127</v>
      </c>
      <c r="I29" s="4">
        <f>F8</f>
        <v>1120</v>
      </c>
      <c r="J29" s="4">
        <f t="shared" si="2"/>
        <v>213</v>
      </c>
      <c r="K29" s="4">
        <f t="shared" si="2"/>
        <v>1883</v>
      </c>
      <c r="L29" s="2"/>
      <c r="M29" s="15"/>
      <c r="N29" s="4"/>
      <c r="O29" s="4">
        <v>6</v>
      </c>
      <c r="P29" s="4"/>
    </row>
    <row r="30" spans="1:16" ht="15.75" customHeight="1">
      <c r="A30" s="4">
        <v>7</v>
      </c>
      <c r="B30" s="3" t="s">
        <v>51</v>
      </c>
      <c r="C30" s="6" t="s">
        <v>45</v>
      </c>
      <c r="D30" s="4" t="s">
        <v>38</v>
      </c>
      <c r="E30" s="4">
        <v>0.505</v>
      </c>
      <c r="F30" s="4">
        <v>190</v>
      </c>
      <c r="G30" s="4">
        <f t="shared" si="3"/>
        <v>1678</v>
      </c>
      <c r="H30" s="4">
        <f t="shared" si="1"/>
        <v>35</v>
      </c>
      <c r="I30" s="4">
        <f>F9</f>
        <v>305</v>
      </c>
      <c r="J30" s="4">
        <f t="shared" si="2"/>
        <v>155</v>
      </c>
      <c r="K30" s="4">
        <f t="shared" si="2"/>
        <v>1373</v>
      </c>
      <c r="L30" s="2"/>
      <c r="M30" s="15"/>
      <c r="N30" s="4"/>
      <c r="O30" s="4">
        <v>6</v>
      </c>
      <c r="P30" s="4"/>
    </row>
    <row r="31" spans="1:16" ht="15.75" customHeight="1">
      <c r="A31" s="4">
        <v>8</v>
      </c>
      <c r="B31" s="3" t="s">
        <v>52</v>
      </c>
      <c r="C31" s="6" t="s">
        <v>45</v>
      </c>
      <c r="D31" s="4" t="s">
        <v>38</v>
      </c>
      <c r="E31" s="4">
        <v>0.505</v>
      </c>
      <c r="F31" s="4">
        <v>190</v>
      </c>
      <c r="G31" s="4">
        <f t="shared" si="3"/>
        <v>1678</v>
      </c>
      <c r="H31" s="4">
        <f t="shared" si="1"/>
        <v>35</v>
      </c>
      <c r="I31" s="4">
        <f>F9</f>
        <v>305</v>
      </c>
      <c r="J31" s="4">
        <f t="shared" si="2"/>
        <v>155</v>
      </c>
      <c r="K31" s="4">
        <f t="shared" si="2"/>
        <v>1373</v>
      </c>
      <c r="L31" s="2"/>
      <c r="M31" s="15"/>
      <c r="N31" s="4"/>
      <c r="O31" s="4">
        <v>6</v>
      </c>
      <c r="P31" s="4"/>
    </row>
    <row r="32" spans="1:16" ht="15.75" customHeight="1">
      <c r="A32" s="4">
        <v>9</v>
      </c>
      <c r="B32" s="3" t="s">
        <v>17</v>
      </c>
      <c r="C32" s="6" t="s">
        <v>45</v>
      </c>
      <c r="D32" s="4" t="s">
        <v>44</v>
      </c>
      <c r="E32" s="4">
        <v>2.58</v>
      </c>
      <c r="F32" s="4">
        <v>310</v>
      </c>
      <c r="G32" s="4">
        <f t="shared" si="3"/>
        <v>4564</v>
      </c>
      <c r="H32" s="4">
        <f t="shared" si="1"/>
        <v>571</v>
      </c>
      <c r="I32" s="4">
        <f>F10</f>
        <v>8403.223999999998</v>
      </c>
      <c r="J32" s="4">
        <f t="shared" si="2"/>
        <v>-261</v>
      </c>
      <c r="K32" s="4">
        <f t="shared" si="2"/>
        <v>-3839.2239999999983</v>
      </c>
      <c r="L32" s="2"/>
      <c r="M32" s="15"/>
      <c r="N32" s="4"/>
      <c r="O32" s="4">
        <v>10</v>
      </c>
      <c r="P32" s="4"/>
    </row>
    <row r="33" spans="1:16" ht="15.75" customHeight="1">
      <c r="A33" s="4">
        <v>10</v>
      </c>
      <c r="B33" s="3" t="s">
        <v>16</v>
      </c>
      <c r="C33" s="6" t="s">
        <v>45</v>
      </c>
      <c r="D33" s="4" t="s">
        <v>44</v>
      </c>
      <c r="E33" s="4">
        <v>2.58</v>
      </c>
      <c r="F33" s="4">
        <v>310</v>
      </c>
      <c r="G33" s="4">
        <f t="shared" si="3"/>
        <v>4564</v>
      </c>
      <c r="H33" s="4">
        <f t="shared" si="1"/>
        <v>571</v>
      </c>
      <c r="I33" s="4">
        <f>F10</f>
        <v>8403.223999999998</v>
      </c>
      <c r="J33" s="4">
        <f t="shared" si="2"/>
        <v>-261</v>
      </c>
      <c r="K33" s="4">
        <f t="shared" si="2"/>
        <v>-3839.2239999999983</v>
      </c>
      <c r="L33" s="2"/>
      <c r="M33" s="15"/>
      <c r="N33" s="4"/>
      <c r="O33" s="4">
        <v>10</v>
      </c>
      <c r="P33" s="4"/>
    </row>
    <row r="34" spans="1:16" ht="15.75" customHeight="1">
      <c r="A34" s="4">
        <v>11</v>
      </c>
      <c r="B34" s="3" t="s">
        <v>103</v>
      </c>
      <c r="C34" s="6" t="s">
        <v>81</v>
      </c>
      <c r="D34" s="4" t="s">
        <v>38</v>
      </c>
      <c r="E34" s="11">
        <v>2.1</v>
      </c>
      <c r="F34" s="4">
        <v>310</v>
      </c>
      <c r="G34" s="4">
        <f t="shared" si="3"/>
        <v>4564</v>
      </c>
      <c r="H34" s="4">
        <f t="shared" si="1"/>
        <v>44</v>
      </c>
      <c r="I34" s="4">
        <f>F19+489.4</f>
        <v>644.4</v>
      </c>
      <c r="J34" s="4">
        <f>F34-H34</f>
        <v>266</v>
      </c>
      <c r="K34" s="4">
        <f>G34-I34</f>
        <v>3919.6</v>
      </c>
      <c r="L34" s="4"/>
      <c r="M34" s="15"/>
      <c r="N34" s="4"/>
      <c r="O34" s="4">
        <v>10</v>
      </c>
      <c r="P34" s="4"/>
    </row>
    <row r="35" spans="1:16" ht="15.75" customHeight="1">
      <c r="A35" s="4">
        <v>12</v>
      </c>
      <c r="B35" s="3" t="s">
        <v>53</v>
      </c>
      <c r="C35" s="6" t="s">
        <v>41</v>
      </c>
      <c r="D35" s="4" t="s">
        <v>46</v>
      </c>
      <c r="E35" s="4">
        <v>0.3</v>
      </c>
      <c r="F35" s="4">
        <v>155</v>
      </c>
      <c r="G35" s="4">
        <f t="shared" si="3"/>
        <v>1369</v>
      </c>
      <c r="H35" s="4">
        <f t="shared" si="1"/>
        <v>5</v>
      </c>
      <c r="I35" s="4">
        <f>F14</f>
        <v>40</v>
      </c>
      <c r="J35" s="4">
        <f t="shared" si="2"/>
        <v>150</v>
      </c>
      <c r="K35" s="4">
        <f t="shared" si="2"/>
        <v>1329</v>
      </c>
      <c r="L35" s="4" t="s">
        <v>78</v>
      </c>
      <c r="M35" s="15"/>
      <c r="N35" s="4"/>
      <c r="O35" s="4">
        <v>6</v>
      </c>
      <c r="P35" s="4"/>
    </row>
    <row r="36" spans="1:16" ht="15.75" customHeight="1">
      <c r="A36" s="4">
        <v>13</v>
      </c>
      <c r="B36" s="3" t="s">
        <v>65</v>
      </c>
      <c r="C36" s="6" t="s">
        <v>66</v>
      </c>
      <c r="D36" s="4" t="s">
        <v>42</v>
      </c>
      <c r="E36" s="4">
        <v>0.04</v>
      </c>
      <c r="F36" s="4">
        <v>260</v>
      </c>
      <c r="G36" s="4">
        <f t="shared" si="3"/>
        <v>2297</v>
      </c>
      <c r="H36" s="4">
        <f t="shared" si="1"/>
        <v>11</v>
      </c>
      <c r="I36" s="4">
        <f>F17</f>
        <v>95</v>
      </c>
      <c r="J36" s="4">
        <f t="shared" si="2"/>
        <v>249</v>
      </c>
      <c r="K36" s="4">
        <f t="shared" si="2"/>
        <v>2202</v>
      </c>
      <c r="L36" s="2"/>
      <c r="M36" s="15"/>
      <c r="N36" s="4"/>
      <c r="O36" s="4">
        <v>6</v>
      </c>
      <c r="P36" s="4"/>
    </row>
    <row r="37" spans="1:16" ht="15.75" customHeight="1">
      <c r="A37" s="4">
        <v>14</v>
      </c>
      <c r="B37" s="3" t="s">
        <v>58</v>
      </c>
      <c r="C37" s="6" t="s">
        <v>43</v>
      </c>
      <c r="D37" s="4" t="s">
        <v>44</v>
      </c>
      <c r="E37" s="4">
        <v>0.01</v>
      </c>
      <c r="F37" s="4">
        <v>310</v>
      </c>
      <c r="G37" s="4">
        <f t="shared" si="3"/>
        <v>4564</v>
      </c>
      <c r="H37" s="4">
        <f t="shared" si="1"/>
        <v>54</v>
      </c>
      <c r="I37" s="4">
        <f>F11</f>
        <v>796.6</v>
      </c>
      <c r="J37" s="4">
        <f t="shared" si="2"/>
        <v>256</v>
      </c>
      <c r="K37" s="4">
        <f t="shared" si="2"/>
        <v>3767.4</v>
      </c>
      <c r="L37" s="4" t="s">
        <v>78</v>
      </c>
      <c r="M37" s="15"/>
      <c r="N37" s="4"/>
      <c r="O37" s="4">
        <v>10</v>
      </c>
      <c r="P37" s="4"/>
    </row>
    <row r="38" spans="1:16" ht="15.75" customHeight="1">
      <c r="A38" s="4">
        <v>15</v>
      </c>
      <c r="B38" s="3" t="s">
        <v>59</v>
      </c>
      <c r="C38" s="6" t="s">
        <v>43</v>
      </c>
      <c r="D38" s="4" t="s">
        <v>44</v>
      </c>
      <c r="E38" s="4">
        <v>0.01</v>
      </c>
      <c r="F38" s="4">
        <v>310</v>
      </c>
      <c r="G38" s="4">
        <f t="shared" si="3"/>
        <v>4564</v>
      </c>
      <c r="H38" s="4">
        <f t="shared" si="1"/>
        <v>54</v>
      </c>
      <c r="I38" s="4">
        <f>F11</f>
        <v>796.6</v>
      </c>
      <c r="J38" s="4">
        <f t="shared" si="2"/>
        <v>256</v>
      </c>
      <c r="K38" s="4">
        <f t="shared" si="2"/>
        <v>3767.4</v>
      </c>
      <c r="L38" s="4" t="s">
        <v>78</v>
      </c>
      <c r="M38" s="15"/>
      <c r="N38" s="4"/>
      <c r="O38" s="4">
        <v>10</v>
      </c>
      <c r="P38" s="4"/>
    </row>
    <row r="39" spans="1:16" ht="15.75" customHeight="1">
      <c r="A39" s="4">
        <v>16</v>
      </c>
      <c r="B39" s="3" t="s">
        <v>88</v>
      </c>
      <c r="C39" s="6" t="s">
        <v>43</v>
      </c>
      <c r="D39" s="4" t="s">
        <v>44</v>
      </c>
      <c r="E39" s="4">
        <v>0.12</v>
      </c>
      <c r="F39" s="4">
        <v>310</v>
      </c>
      <c r="G39" s="4">
        <f t="shared" si="3"/>
        <v>4564</v>
      </c>
      <c r="H39" s="4">
        <f t="shared" si="1"/>
        <v>79</v>
      </c>
      <c r="I39" s="4">
        <f>F12</f>
        <v>1168.58</v>
      </c>
      <c r="J39" s="4">
        <f t="shared" si="2"/>
        <v>231</v>
      </c>
      <c r="K39" s="4">
        <f t="shared" si="2"/>
        <v>3395.42</v>
      </c>
      <c r="L39" s="4"/>
      <c r="M39" s="15"/>
      <c r="N39" s="4"/>
      <c r="O39" s="4">
        <v>10</v>
      </c>
      <c r="P39" s="4"/>
    </row>
    <row r="40" spans="1:16" ht="15.75" customHeight="1">
      <c r="A40" s="4">
        <v>17</v>
      </c>
      <c r="B40" s="3" t="s">
        <v>89</v>
      </c>
      <c r="C40" s="6" t="s">
        <v>43</v>
      </c>
      <c r="D40" s="4" t="s">
        <v>44</v>
      </c>
      <c r="E40" s="4">
        <v>0.12</v>
      </c>
      <c r="F40" s="4">
        <v>310</v>
      </c>
      <c r="G40" s="4">
        <f t="shared" si="3"/>
        <v>4564</v>
      </c>
      <c r="H40" s="4">
        <f t="shared" si="1"/>
        <v>79</v>
      </c>
      <c r="I40" s="4">
        <f>F12</f>
        <v>1168.58</v>
      </c>
      <c r="J40" s="4">
        <f t="shared" si="2"/>
        <v>231</v>
      </c>
      <c r="K40" s="4">
        <f t="shared" si="2"/>
        <v>3395.42</v>
      </c>
      <c r="L40" s="4"/>
      <c r="M40" s="15"/>
      <c r="N40" s="4"/>
      <c r="O40" s="4">
        <v>10</v>
      </c>
      <c r="P40" s="4"/>
    </row>
    <row r="41" spans="1:16" ht="15.75" customHeight="1">
      <c r="A41" s="4">
        <v>18</v>
      </c>
      <c r="B41" s="3" t="s">
        <v>100</v>
      </c>
      <c r="C41" s="6" t="s">
        <v>43</v>
      </c>
      <c r="D41" s="4" t="s">
        <v>38</v>
      </c>
      <c r="E41" s="4">
        <v>0.495</v>
      </c>
      <c r="F41" s="4">
        <v>190</v>
      </c>
      <c r="G41" s="4">
        <f t="shared" si="3"/>
        <v>2797</v>
      </c>
      <c r="H41" s="4">
        <f t="shared" si="1"/>
        <v>15</v>
      </c>
      <c r="I41" s="4">
        <f>F13</f>
        <v>223</v>
      </c>
      <c r="J41" s="4">
        <f>F41-H41</f>
        <v>175</v>
      </c>
      <c r="K41" s="4">
        <f>G41-I41</f>
        <v>2574</v>
      </c>
      <c r="L41" s="4"/>
      <c r="M41" s="15"/>
      <c r="N41" s="4"/>
      <c r="O41" s="4">
        <v>10</v>
      </c>
      <c r="P41" s="4"/>
    </row>
    <row r="42" spans="1:16" ht="15.75" customHeight="1">
      <c r="A42" s="4">
        <v>19</v>
      </c>
      <c r="B42" s="3" t="s">
        <v>101</v>
      </c>
      <c r="C42" s="6" t="s">
        <v>43</v>
      </c>
      <c r="D42" s="4" t="s">
        <v>38</v>
      </c>
      <c r="E42" s="4">
        <v>0.495</v>
      </c>
      <c r="F42" s="4">
        <v>190</v>
      </c>
      <c r="G42" s="4">
        <f t="shared" si="3"/>
        <v>2797</v>
      </c>
      <c r="H42" s="4">
        <f t="shared" si="1"/>
        <v>15</v>
      </c>
      <c r="I42" s="4">
        <f>F13</f>
        <v>223</v>
      </c>
      <c r="J42" s="4">
        <f>F42-H42</f>
        <v>175</v>
      </c>
      <c r="K42" s="4">
        <f>G42-I42</f>
        <v>2574</v>
      </c>
      <c r="L42" s="4"/>
      <c r="M42" s="15"/>
      <c r="N42" s="4"/>
      <c r="O42" s="4">
        <v>10</v>
      </c>
      <c r="P42" s="4"/>
    </row>
    <row r="43" spans="1:16" ht="15.75" customHeight="1">
      <c r="A43" s="4">
        <v>20</v>
      </c>
      <c r="B43" s="3" t="s">
        <v>91</v>
      </c>
      <c r="C43" s="6" t="s">
        <v>43</v>
      </c>
      <c r="D43" s="4" t="s">
        <v>42</v>
      </c>
      <c r="E43" s="4">
        <v>0.5</v>
      </c>
      <c r="F43" s="9">
        <v>260</v>
      </c>
      <c r="G43" s="4">
        <f t="shared" si="3"/>
        <v>3828</v>
      </c>
      <c r="H43" s="4">
        <f t="shared" si="1"/>
        <v>42</v>
      </c>
      <c r="I43" s="9">
        <f>F16</f>
        <v>621</v>
      </c>
      <c r="J43" s="4">
        <f t="shared" si="2"/>
        <v>218</v>
      </c>
      <c r="K43" s="4">
        <f t="shared" si="2"/>
        <v>3207</v>
      </c>
      <c r="L43" s="4" t="s">
        <v>78</v>
      </c>
      <c r="M43" s="15"/>
      <c r="N43" s="4"/>
      <c r="O43" s="4">
        <v>10</v>
      </c>
      <c r="P43" s="4"/>
    </row>
    <row r="44" spans="1:16" ht="15.75" customHeight="1">
      <c r="A44" s="4">
        <v>21</v>
      </c>
      <c r="B44" s="3" t="s">
        <v>92</v>
      </c>
      <c r="C44" s="6" t="s">
        <v>43</v>
      </c>
      <c r="D44" s="4" t="s">
        <v>42</v>
      </c>
      <c r="E44" s="4">
        <v>0.5</v>
      </c>
      <c r="F44" s="9">
        <v>260</v>
      </c>
      <c r="G44" s="4">
        <f t="shared" si="3"/>
        <v>3828</v>
      </c>
      <c r="H44" s="4">
        <f t="shared" si="1"/>
        <v>42</v>
      </c>
      <c r="I44" s="9">
        <f>F16</f>
        <v>621</v>
      </c>
      <c r="J44" s="4">
        <f t="shared" si="2"/>
        <v>218</v>
      </c>
      <c r="K44" s="4">
        <f t="shared" si="2"/>
        <v>3207</v>
      </c>
      <c r="L44" s="4" t="s">
        <v>78</v>
      </c>
      <c r="M44" s="15"/>
      <c r="N44" s="4"/>
      <c r="O44" s="4">
        <v>10</v>
      </c>
      <c r="P44" s="4"/>
    </row>
    <row r="45" spans="1:16" ht="15.75" customHeight="1">
      <c r="A45" s="4">
        <v>22</v>
      </c>
      <c r="B45" s="3" t="s">
        <v>54</v>
      </c>
      <c r="C45" s="6" t="s">
        <v>67</v>
      </c>
      <c r="D45" s="4" t="s">
        <v>68</v>
      </c>
      <c r="E45" s="4">
        <v>0.22</v>
      </c>
      <c r="F45" s="29">
        <v>308.2</v>
      </c>
      <c r="G45" s="29">
        <f t="shared" si="3"/>
        <v>181</v>
      </c>
      <c r="H45" s="29">
        <f t="shared" si="1"/>
        <v>306</v>
      </c>
      <c r="I45" s="29">
        <v>180</v>
      </c>
      <c r="J45" s="29">
        <f t="shared" si="2"/>
        <v>2.1999999999999886</v>
      </c>
      <c r="K45" s="29">
        <f t="shared" si="2"/>
        <v>1</v>
      </c>
      <c r="L45" s="2"/>
      <c r="M45" s="15"/>
      <c r="N45" s="4"/>
      <c r="O45" s="34">
        <v>0.4</v>
      </c>
      <c r="P45" s="4"/>
    </row>
    <row r="46" spans="1:16" ht="15.75" customHeight="1">
      <c r="A46" s="4">
        <v>23</v>
      </c>
      <c r="B46" s="3" t="s">
        <v>55</v>
      </c>
      <c r="C46" s="6" t="s">
        <v>67</v>
      </c>
      <c r="D46" s="4" t="s">
        <v>68</v>
      </c>
      <c r="E46" s="4">
        <v>0.22</v>
      </c>
      <c r="F46" s="30"/>
      <c r="G46" s="30"/>
      <c r="H46" s="30"/>
      <c r="I46" s="30"/>
      <c r="J46" s="30"/>
      <c r="K46" s="30"/>
      <c r="L46" s="2"/>
      <c r="M46" s="15"/>
      <c r="N46" s="4"/>
      <c r="O46" s="34"/>
      <c r="P46" s="4"/>
    </row>
    <row r="47" spans="1:16" ht="15.75" customHeight="1">
      <c r="A47" s="4">
        <v>24</v>
      </c>
      <c r="B47" s="3" t="s">
        <v>56</v>
      </c>
      <c r="C47" s="6" t="s">
        <v>67</v>
      </c>
      <c r="D47" s="4" t="s">
        <v>68</v>
      </c>
      <c r="E47" s="4">
        <v>0.22</v>
      </c>
      <c r="F47" s="29">
        <v>308.2</v>
      </c>
      <c r="G47" s="29">
        <f>ROUND(1.732*O47*F47*0.85,0)</f>
        <v>181</v>
      </c>
      <c r="H47" s="29">
        <f>ROUND(I47/(1.732*O47*0.85),0)</f>
        <v>306</v>
      </c>
      <c r="I47" s="29">
        <v>180</v>
      </c>
      <c r="J47" s="29">
        <f>F47-H47</f>
        <v>2.1999999999999886</v>
      </c>
      <c r="K47" s="29">
        <f>G47-I47</f>
        <v>1</v>
      </c>
      <c r="L47" s="2"/>
      <c r="M47" s="15"/>
      <c r="N47" s="4"/>
      <c r="O47" s="34">
        <v>0.4</v>
      </c>
      <c r="P47" s="4"/>
    </row>
    <row r="48" spans="1:16" ht="15.75" customHeight="1">
      <c r="A48" s="4">
        <v>25</v>
      </c>
      <c r="B48" s="3" t="s">
        <v>57</v>
      </c>
      <c r="C48" s="6" t="s">
        <v>67</v>
      </c>
      <c r="D48" s="4" t="s">
        <v>68</v>
      </c>
      <c r="E48" s="4">
        <v>0.22</v>
      </c>
      <c r="F48" s="30"/>
      <c r="G48" s="30"/>
      <c r="H48" s="30"/>
      <c r="I48" s="30"/>
      <c r="J48" s="30"/>
      <c r="K48" s="30"/>
      <c r="L48" s="2"/>
      <c r="M48" s="15"/>
      <c r="N48" s="4"/>
      <c r="O48" s="34"/>
      <c r="P48" s="4"/>
    </row>
    <row r="49" spans="1:16" ht="15.75" customHeight="1">
      <c r="A49" s="4">
        <v>26</v>
      </c>
      <c r="B49" s="3" t="s">
        <v>60</v>
      </c>
      <c r="C49" s="6" t="s">
        <v>69</v>
      </c>
      <c r="D49" s="4" t="s">
        <v>70</v>
      </c>
      <c r="E49" s="4">
        <v>0.172</v>
      </c>
      <c r="F49" s="29">
        <v>240</v>
      </c>
      <c r="G49" s="29">
        <f>ROUND(1.732*O49*F49*0.85,0)</f>
        <v>141</v>
      </c>
      <c r="H49" s="29">
        <f>ROUND(I49/(1.732*O49*0.85),0)</f>
        <v>239</v>
      </c>
      <c r="I49" s="29">
        <v>141</v>
      </c>
      <c r="J49" s="29">
        <f t="shared" si="2"/>
        <v>1</v>
      </c>
      <c r="K49" s="29">
        <f t="shared" si="2"/>
        <v>0</v>
      </c>
      <c r="L49" s="2"/>
      <c r="M49" s="15"/>
      <c r="N49" s="4"/>
      <c r="O49" s="34">
        <v>0.4</v>
      </c>
      <c r="P49" s="4"/>
    </row>
    <row r="50" spans="1:16" ht="15.75" customHeight="1">
      <c r="A50" s="4">
        <v>27</v>
      </c>
      <c r="B50" s="3" t="s">
        <v>61</v>
      </c>
      <c r="C50" s="6" t="s">
        <v>69</v>
      </c>
      <c r="D50" s="4" t="s">
        <v>70</v>
      </c>
      <c r="E50" s="4">
        <v>0.172</v>
      </c>
      <c r="F50" s="30"/>
      <c r="G50" s="30"/>
      <c r="H50" s="30"/>
      <c r="I50" s="30"/>
      <c r="J50" s="30"/>
      <c r="K50" s="30"/>
      <c r="L50" s="2"/>
      <c r="M50" s="15"/>
      <c r="N50" s="4"/>
      <c r="O50" s="34"/>
      <c r="P50" s="4"/>
    </row>
    <row r="51" spans="1:16" ht="15.75" customHeight="1">
      <c r="A51" s="4">
        <v>28</v>
      </c>
      <c r="B51" s="3" t="s">
        <v>62</v>
      </c>
      <c r="C51" s="6" t="s">
        <v>69</v>
      </c>
      <c r="D51" s="4" t="s">
        <v>70</v>
      </c>
      <c r="E51" s="4">
        <v>0.172</v>
      </c>
      <c r="F51" s="29">
        <v>240</v>
      </c>
      <c r="G51" s="29">
        <f>ROUND(1.732*O51*F51*0.85,0)</f>
        <v>141</v>
      </c>
      <c r="H51" s="29">
        <f>ROUND(I51/(1.732*O51*0.85),0)</f>
        <v>126</v>
      </c>
      <c r="I51" s="29">
        <v>74.4</v>
      </c>
      <c r="J51" s="29">
        <f t="shared" si="2"/>
        <v>114</v>
      </c>
      <c r="K51" s="29">
        <f t="shared" si="2"/>
        <v>66.6</v>
      </c>
      <c r="L51" s="2"/>
      <c r="M51" s="15"/>
      <c r="N51" s="4"/>
      <c r="O51" s="34">
        <v>0.4</v>
      </c>
      <c r="P51" s="4"/>
    </row>
    <row r="52" spans="1:16" ht="15.75" customHeight="1">
      <c r="A52" s="4">
        <v>29</v>
      </c>
      <c r="B52" s="3" t="s">
        <v>63</v>
      </c>
      <c r="C52" s="6" t="s">
        <v>69</v>
      </c>
      <c r="D52" s="4" t="s">
        <v>70</v>
      </c>
      <c r="E52" s="4">
        <v>0.172</v>
      </c>
      <c r="F52" s="30"/>
      <c r="G52" s="30"/>
      <c r="H52" s="30"/>
      <c r="I52" s="30"/>
      <c r="J52" s="30"/>
      <c r="K52" s="30"/>
      <c r="L52" s="2"/>
      <c r="M52" s="15"/>
      <c r="N52" s="4"/>
      <c r="O52" s="34"/>
      <c r="P52" s="4"/>
    </row>
    <row r="53" spans="1:16" ht="15.75" customHeight="1">
      <c r="A53" s="4">
        <v>30</v>
      </c>
      <c r="B53" s="3" t="s">
        <v>64</v>
      </c>
      <c r="C53" s="6" t="s">
        <v>67</v>
      </c>
      <c r="D53" s="4" t="s">
        <v>71</v>
      </c>
      <c r="E53" s="4">
        <v>0.09</v>
      </c>
      <c r="F53" s="4">
        <v>82.8</v>
      </c>
      <c r="G53" s="4">
        <f>ROUND(1.732*O53*F53*0.85,0)</f>
        <v>49</v>
      </c>
      <c r="H53" s="4">
        <f>ROUND(I53/(1.732*O53*0.85),0)</f>
        <v>102</v>
      </c>
      <c r="I53" s="4">
        <v>60</v>
      </c>
      <c r="J53" s="4">
        <f>F53-H53</f>
        <v>-19.200000000000003</v>
      </c>
      <c r="K53" s="12">
        <f t="shared" si="2"/>
        <v>-11</v>
      </c>
      <c r="L53" s="2"/>
      <c r="M53" s="15"/>
      <c r="N53" s="4"/>
      <c r="O53" s="4">
        <v>0.4</v>
      </c>
      <c r="P53" s="4"/>
    </row>
    <row r="55" spans="2:11" ht="15"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ht="14.25" customHeight="1"/>
  </sheetData>
  <sheetProtection/>
  <mergeCells count="94">
    <mergeCell ref="A2:P2"/>
    <mergeCell ref="A1:P1"/>
    <mergeCell ref="A3:A4"/>
    <mergeCell ref="B3:B4"/>
    <mergeCell ref="C3:C4"/>
    <mergeCell ref="D3:E3"/>
    <mergeCell ref="F3:G4"/>
    <mergeCell ref="H3:I4"/>
    <mergeCell ref="J3:K4"/>
    <mergeCell ref="L3:L4"/>
    <mergeCell ref="M3:P3"/>
    <mergeCell ref="F7:G7"/>
    <mergeCell ref="H7:I7"/>
    <mergeCell ref="J7:K7"/>
    <mergeCell ref="F6:G6"/>
    <mergeCell ref="H6:I6"/>
    <mergeCell ref="J6:K6"/>
    <mergeCell ref="A5:P5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J19:K19"/>
    <mergeCell ref="F16:G16"/>
    <mergeCell ref="H16:I16"/>
    <mergeCell ref="J16:K16"/>
    <mergeCell ref="F17:G17"/>
    <mergeCell ref="H17:I17"/>
    <mergeCell ref="J17:K17"/>
    <mergeCell ref="F20:G20"/>
    <mergeCell ref="H20:I20"/>
    <mergeCell ref="J20:K20"/>
    <mergeCell ref="H22:I22"/>
    <mergeCell ref="J22:K22"/>
    <mergeCell ref="F18:G18"/>
    <mergeCell ref="H18:I18"/>
    <mergeCell ref="J18:K18"/>
    <mergeCell ref="F19:G19"/>
    <mergeCell ref="H19:I19"/>
    <mergeCell ref="L22:L23"/>
    <mergeCell ref="A21:P21"/>
    <mergeCell ref="A22:A23"/>
    <mergeCell ref="B22:B23"/>
    <mergeCell ref="C22:E22"/>
    <mergeCell ref="F22:G22"/>
    <mergeCell ref="H47:H48"/>
    <mergeCell ref="I47:I48"/>
    <mergeCell ref="J47:J48"/>
    <mergeCell ref="K47:K48"/>
    <mergeCell ref="O47:O48"/>
    <mergeCell ref="F45:F46"/>
    <mergeCell ref="G45:G46"/>
    <mergeCell ref="H45:H46"/>
    <mergeCell ref="I45:I46"/>
    <mergeCell ref="O51:O52"/>
    <mergeCell ref="F49:F50"/>
    <mergeCell ref="G49:G50"/>
    <mergeCell ref="H49:H50"/>
    <mergeCell ref="I49:I50"/>
    <mergeCell ref="J45:J46"/>
    <mergeCell ref="K45:K46"/>
    <mergeCell ref="O45:O46"/>
    <mergeCell ref="F47:F48"/>
    <mergeCell ref="G47:G48"/>
    <mergeCell ref="B55:K55"/>
    <mergeCell ref="J49:J50"/>
    <mergeCell ref="K49:K50"/>
    <mergeCell ref="O49:O50"/>
    <mergeCell ref="F51:F52"/>
    <mergeCell ref="G51:G52"/>
    <mergeCell ref="H51:H52"/>
    <mergeCell ref="I51:I52"/>
    <mergeCell ref="J51:J52"/>
    <mergeCell ref="K51:K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2019-10-03T06:08:01Z</cp:lastPrinted>
  <dcterms:created xsi:type="dcterms:W3CDTF">1996-10-08T23:32:33Z</dcterms:created>
  <dcterms:modified xsi:type="dcterms:W3CDTF">2021-09-17T08:51:57Z</dcterms:modified>
  <cp:category/>
  <cp:version/>
  <cp:contentType/>
  <cp:contentStatus/>
</cp:coreProperties>
</file>